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codeName="Denne_projektmappe" defaultThemeVersion="166925"/>
  <mc:AlternateContent xmlns:mc="http://schemas.openxmlformats.org/markup-compatibility/2006">
    <mc:Choice Requires="x15">
      <x15ac:absPath xmlns:x15ac="http://schemas.microsoft.com/office/spreadsheetml/2010/11/ac" url="https://reiknistofnun-my.sharepoint.com/personal/maja_hi_is/Documents/Dokumenter/NordVulk/PhD relevant/Thesis documents/Updated submission 20.11.2020/"/>
    </mc:Choice>
  </mc:AlternateContent>
  <xr:revisionPtr revIDLastSave="4" documentId="8_{61E3EB7E-E7FE-46D2-B32C-324E185A8E7E}" xr6:coauthVersionLast="46" xr6:coauthVersionMax="46" xr10:uidLastSave="{2D9644CC-F25E-4B41-9970-B952E09BF4ED}"/>
  <bookViews>
    <workbookView xWindow="-28920" yWindow="-120" windowWidth="29040" windowHeight="15840" firstSheet="4" activeTab="11" xr2:uid="{58EC17EA-AC70-4822-AE52-220B776E5E10}"/>
  </bookViews>
  <sheets>
    <sheet name="Chapter 1" sheetId="12" r:id="rId1"/>
    <sheet name="Chapter 2_T1 " sheetId="1" r:id="rId2"/>
    <sheet name="Chapter 2_T2" sheetId="2" r:id="rId3"/>
    <sheet name="Chapter 2_T3" sheetId="3" r:id="rId4"/>
    <sheet name="Chapter 2_T4" sheetId="4" r:id="rId5"/>
    <sheet name="Chapter 3_T1" sheetId="5" r:id="rId6"/>
    <sheet name="Chapter 3_T2" sheetId="6" r:id="rId7"/>
    <sheet name="Chapter 3_T3" sheetId="7" r:id="rId8"/>
    <sheet name="Chapter 3_T4" sheetId="8" r:id="rId9"/>
    <sheet name="Chapter 3_T5" sheetId="9" r:id="rId10"/>
    <sheet name="Chapter 3_T6" sheetId="13" r:id="rId11"/>
    <sheet name="Chapter 4_T1" sheetId="10" r:id="rId12"/>
    <sheet name="Chapter 4_T2" sheetId="11" r:id="rId13"/>
  </sheets>
  <definedNames>
    <definedName name="_xlnm._FilterDatabase" localSheetId="2" hidden="1">'Chapter 2_T2'!$N$5:$N$660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I47" i="11" l="1"/>
  <c r="AG47" i="11"/>
  <c r="AI44" i="11"/>
  <c r="AG44" i="11"/>
  <c r="AI43" i="11"/>
  <c r="AG43" i="11"/>
  <c r="AI40" i="11"/>
  <c r="AG40" i="11"/>
  <c r="AI39" i="11"/>
  <c r="AG39" i="11"/>
  <c r="AI38" i="11"/>
  <c r="AG38" i="11"/>
  <c r="AI37" i="11"/>
  <c r="AG37" i="11"/>
  <c r="AI34" i="11"/>
  <c r="AG34" i="11"/>
  <c r="AI31" i="11"/>
  <c r="AG31" i="11"/>
  <c r="AI30" i="11"/>
  <c r="AG30" i="11"/>
  <c r="AI29" i="11"/>
  <c r="AG29" i="11"/>
  <c r="AI28" i="11"/>
  <c r="AG28" i="11"/>
  <c r="AI27" i="11"/>
  <c r="AG27" i="11"/>
  <c r="AI26" i="11"/>
  <c r="AG26" i="11"/>
  <c r="AI25" i="11"/>
  <c r="AG25" i="11"/>
  <c r="AI24" i="11"/>
  <c r="AG24" i="11"/>
  <c r="AI23" i="11"/>
  <c r="AG23" i="11"/>
  <c r="AI19" i="11"/>
  <c r="AG19" i="11"/>
  <c r="AI18" i="11"/>
  <c r="AG18" i="11"/>
  <c r="AI17" i="11"/>
  <c r="AG17" i="11"/>
  <c r="AI16" i="11"/>
  <c r="AG16" i="11"/>
  <c r="AI13" i="11"/>
  <c r="AG13" i="11"/>
  <c r="AI12" i="11"/>
  <c r="AG12" i="11"/>
  <c r="AI11" i="11"/>
  <c r="AG11" i="11"/>
  <c r="AI10" i="11"/>
  <c r="AG10" i="11"/>
  <c r="AI9" i="11"/>
  <c r="AG9" i="11"/>
  <c r="AI6" i="11"/>
  <c r="AG6" i="11"/>
  <c r="AI5" i="11"/>
  <c r="AG5" i="11"/>
  <c r="AF171" i="10"/>
  <c r="AE171" i="10"/>
  <c r="AF170" i="10"/>
  <c r="AE170" i="10"/>
  <c r="AF169" i="10"/>
  <c r="AE169" i="10"/>
  <c r="AF166" i="10"/>
  <c r="AE166" i="10"/>
  <c r="AF165" i="10"/>
  <c r="AE165" i="10"/>
  <c r="AF164" i="10"/>
  <c r="AE164" i="10"/>
  <c r="AF163" i="10"/>
  <c r="AE163" i="10"/>
  <c r="AF162" i="10"/>
  <c r="AE162" i="10"/>
  <c r="AF161" i="10"/>
  <c r="AE161" i="10"/>
  <c r="AF160" i="10"/>
  <c r="AE160" i="10"/>
  <c r="AF159" i="10"/>
  <c r="AE159" i="10"/>
  <c r="AF158" i="10"/>
  <c r="AE158" i="10"/>
  <c r="AF157" i="10"/>
  <c r="AE157" i="10"/>
  <c r="AF156" i="10"/>
  <c r="AE156" i="10"/>
  <c r="AF155" i="10"/>
  <c r="AE155" i="10"/>
  <c r="AF154" i="10"/>
  <c r="AE154" i="10"/>
  <c r="AF153" i="10"/>
  <c r="AE153" i="10"/>
  <c r="AF152" i="10"/>
  <c r="AE152" i="10"/>
  <c r="AF149" i="10"/>
  <c r="AE149" i="10"/>
  <c r="AF148" i="10"/>
  <c r="AE148" i="10"/>
  <c r="AF147" i="10"/>
  <c r="AE147" i="10"/>
  <c r="AF146" i="10"/>
  <c r="AE146" i="10"/>
  <c r="AF145" i="10"/>
  <c r="AE145" i="10"/>
  <c r="AF144" i="10"/>
  <c r="AE144" i="10"/>
  <c r="AF143" i="10"/>
  <c r="AE143" i="10"/>
  <c r="AF142" i="10"/>
  <c r="AE142" i="10"/>
  <c r="AF141" i="10"/>
  <c r="AE141" i="10"/>
  <c r="AF140" i="10"/>
  <c r="AE140" i="10"/>
  <c r="AF139" i="10"/>
  <c r="AE139" i="10"/>
  <c r="AF138" i="10"/>
  <c r="AE138" i="10"/>
  <c r="AF137" i="10"/>
  <c r="AE137" i="10"/>
  <c r="AF136" i="10"/>
  <c r="AE136" i="10"/>
  <c r="AF135" i="10"/>
  <c r="AE135" i="10"/>
  <c r="AF134" i="10"/>
  <c r="AE134" i="10"/>
  <c r="AF133" i="10"/>
  <c r="AE133" i="10"/>
  <c r="AF132" i="10"/>
  <c r="AE132" i="10"/>
  <c r="AF131" i="10"/>
  <c r="AE131" i="10"/>
  <c r="AF130" i="10"/>
  <c r="AE130" i="10"/>
  <c r="AF129" i="10"/>
  <c r="AE129" i="10"/>
  <c r="AF128" i="10"/>
  <c r="AE128" i="10"/>
  <c r="AF127" i="10"/>
  <c r="AE127" i="10"/>
  <c r="AF126" i="10"/>
  <c r="AE126" i="10"/>
  <c r="AF123" i="10"/>
  <c r="AE123" i="10"/>
  <c r="AF122" i="10"/>
  <c r="AE122" i="10"/>
  <c r="AF121" i="10"/>
  <c r="AE121" i="10"/>
  <c r="AF118" i="10"/>
  <c r="AE118" i="10"/>
  <c r="AF117" i="10"/>
  <c r="AE117" i="10"/>
  <c r="AF116" i="10"/>
  <c r="AE116" i="10"/>
  <c r="AF115" i="10"/>
  <c r="AE115" i="10"/>
  <c r="AF114" i="10"/>
  <c r="AE114" i="10"/>
  <c r="AF113" i="10"/>
  <c r="AE113" i="10"/>
  <c r="AF112" i="10"/>
  <c r="AE112" i="10"/>
  <c r="AF111" i="10"/>
  <c r="AE111" i="10"/>
  <c r="AF110" i="10"/>
  <c r="AE110" i="10"/>
  <c r="AF109" i="10"/>
  <c r="AE109" i="10"/>
  <c r="AF108" i="10"/>
  <c r="AE108" i="10"/>
  <c r="AF107" i="10"/>
  <c r="AE107" i="10"/>
  <c r="AF106" i="10"/>
  <c r="AE106" i="10"/>
  <c r="AF105" i="10"/>
  <c r="AE105" i="10"/>
  <c r="AF104" i="10"/>
  <c r="AE104" i="10"/>
  <c r="AF103" i="10"/>
  <c r="AE103" i="10"/>
  <c r="AF102" i="10"/>
  <c r="AE102" i="10"/>
  <c r="AF101" i="10"/>
  <c r="AE101" i="10"/>
  <c r="AF100" i="10"/>
  <c r="AE100" i="10"/>
  <c r="AF99" i="10"/>
  <c r="AE99" i="10"/>
  <c r="AF98" i="10"/>
  <c r="AE98" i="10"/>
  <c r="AF97" i="10"/>
  <c r="AE97" i="10"/>
  <c r="AF96" i="10"/>
  <c r="AE96" i="10"/>
  <c r="AF95" i="10"/>
  <c r="AE95" i="10"/>
  <c r="AF94" i="10"/>
  <c r="AE94" i="10"/>
  <c r="AF93" i="10"/>
  <c r="AE93" i="10"/>
  <c r="AF92" i="10"/>
  <c r="AE92" i="10"/>
  <c r="AF91" i="10"/>
  <c r="AE91" i="10"/>
  <c r="AF90" i="10"/>
  <c r="AE90" i="10"/>
  <c r="AF89" i="10"/>
  <c r="AE89" i="10"/>
  <c r="AF88" i="10"/>
  <c r="AE88" i="10"/>
  <c r="AF87" i="10"/>
  <c r="AE87" i="10"/>
  <c r="AF86" i="10"/>
  <c r="AE86" i="10"/>
  <c r="AF85" i="10"/>
  <c r="AE85" i="10"/>
  <c r="AF84" i="10"/>
  <c r="AE84" i="10"/>
  <c r="AF83" i="10"/>
  <c r="AE83" i="10"/>
  <c r="AF82" i="10"/>
  <c r="AE82" i="10"/>
  <c r="AF81" i="10"/>
  <c r="AE81" i="10"/>
  <c r="AF80" i="10"/>
  <c r="AE80" i="10"/>
  <c r="AF79" i="10"/>
  <c r="AE79" i="10"/>
  <c r="AF78" i="10"/>
  <c r="AE78" i="10"/>
  <c r="AF77" i="10"/>
  <c r="AE77" i="10"/>
  <c r="AF76" i="10"/>
  <c r="AE76" i="10"/>
  <c r="AF75" i="10"/>
  <c r="AE75" i="10"/>
  <c r="AF74" i="10"/>
  <c r="AE74" i="10"/>
  <c r="AF73" i="10"/>
  <c r="AE73" i="10"/>
  <c r="AF72" i="10"/>
  <c r="AE72" i="10"/>
  <c r="AF71" i="10"/>
  <c r="AE71" i="10"/>
  <c r="AF70" i="10"/>
  <c r="AE70" i="10"/>
  <c r="AF69" i="10"/>
  <c r="AE69" i="10"/>
  <c r="AF68" i="10"/>
  <c r="AE68" i="10"/>
  <c r="AF67" i="10"/>
  <c r="AE67" i="10"/>
  <c r="AF66" i="10"/>
  <c r="AE66" i="10"/>
  <c r="AF65" i="10"/>
  <c r="AE65" i="10"/>
  <c r="AF64" i="10"/>
  <c r="AE64" i="10"/>
  <c r="AF63" i="10"/>
  <c r="AE63" i="10"/>
  <c r="AF62" i="10"/>
  <c r="AE62" i="10"/>
  <c r="AF59" i="10"/>
  <c r="AE59" i="10"/>
  <c r="AF58" i="10"/>
  <c r="AE58" i="10"/>
  <c r="AF57" i="10"/>
  <c r="AE57" i="10"/>
  <c r="AF56" i="10"/>
  <c r="AE56" i="10"/>
  <c r="AF55" i="10"/>
  <c r="AE55" i="10"/>
  <c r="AF54" i="10"/>
  <c r="AE54" i="10"/>
  <c r="AF53" i="10"/>
  <c r="AE53" i="10"/>
  <c r="AF52" i="10"/>
  <c r="AE52" i="10"/>
  <c r="AF51" i="10"/>
  <c r="AE51" i="10"/>
  <c r="AF50" i="10"/>
  <c r="AE50" i="10"/>
  <c r="AF49" i="10"/>
  <c r="AE49" i="10"/>
  <c r="AF48" i="10"/>
  <c r="AE48" i="10"/>
  <c r="AF45" i="10"/>
  <c r="AE45" i="10"/>
  <c r="AF44" i="10"/>
  <c r="AE44" i="10"/>
  <c r="AF43" i="10"/>
  <c r="AE43" i="10"/>
  <c r="AF42" i="10"/>
  <c r="AE42" i="10"/>
  <c r="AF41" i="10"/>
  <c r="AE41" i="10"/>
  <c r="AF40" i="10"/>
  <c r="AE40" i="10"/>
  <c r="AF39" i="10"/>
  <c r="AE39" i="10"/>
  <c r="AF38" i="10"/>
  <c r="AE38" i="10"/>
  <c r="AF37" i="10"/>
  <c r="AE37" i="10"/>
  <c r="AF36" i="10"/>
  <c r="AE36" i="10"/>
  <c r="AF35" i="10"/>
  <c r="AE35" i="10"/>
  <c r="AF34" i="10"/>
  <c r="AE34" i="10"/>
  <c r="AF33" i="10"/>
  <c r="AE33" i="10"/>
  <c r="AF32" i="10"/>
  <c r="AE32" i="10"/>
  <c r="AF31" i="10"/>
  <c r="AE31" i="10"/>
  <c r="AF30" i="10"/>
  <c r="AE30" i="10"/>
  <c r="AF29" i="10"/>
  <c r="AE29" i="10"/>
  <c r="AF28" i="10"/>
  <c r="AE28" i="10"/>
  <c r="AF27" i="10"/>
  <c r="AE27" i="10"/>
  <c r="AF26" i="10"/>
  <c r="AE26" i="10"/>
  <c r="AF25" i="10"/>
  <c r="AE25" i="10"/>
  <c r="AF24" i="10"/>
  <c r="AE24" i="10"/>
  <c r="AF23" i="10"/>
  <c r="AE23" i="10"/>
  <c r="AF22" i="10"/>
  <c r="AE22" i="10"/>
  <c r="AF21" i="10"/>
  <c r="AE21" i="10"/>
  <c r="AF20" i="10"/>
  <c r="AE20" i="10"/>
  <c r="AF19" i="10"/>
  <c r="AE19" i="10"/>
  <c r="AF18" i="10"/>
  <c r="AE18" i="10"/>
  <c r="AF17" i="10"/>
  <c r="AE17" i="10"/>
  <c r="AF16" i="10"/>
  <c r="AE16" i="10"/>
  <c r="AF13" i="10"/>
  <c r="AE13" i="10"/>
  <c r="AF12" i="10"/>
  <c r="AE12" i="10"/>
  <c r="AF11" i="10"/>
  <c r="AE11" i="10"/>
  <c r="AF10" i="10"/>
  <c r="AE10" i="10"/>
  <c r="AF9" i="10"/>
  <c r="AE9" i="10"/>
  <c r="AF8" i="10"/>
  <c r="AE8" i="10"/>
  <c r="I288" i="9" l="1"/>
  <c r="H288" i="9"/>
  <c r="I240" i="9"/>
  <c r="H240" i="9"/>
  <c r="I200" i="9"/>
  <c r="H200" i="9"/>
  <c r="I149" i="9"/>
  <c r="H149" i="9"/>
  <c r="I95" i="9"/>
  <c r="H95" i="9"/>
  <c r="I51" i="9"/>
  <c r="H51" i="9"/>
  <c r="I4" i="9"/>
  <c r="H4" i="9"/>
  <c r="H38" i="8"/>
  <c r="G38" i="8"/>
  <c r="E38" i="8"/>
  <c r="D38" i="8"/>
  <c r="H34" i="8"/>
  <c r="G34" i="8"/>
  <c r="E34" i="8"/>
  <c r="D34" i="8"/>
  <c r="H30" i="8"/>
  <c r="G30" i="8"/>
  <c r="E30" i="8"/>
  <c r="D30" i="8"/>
  <c r="H26" i="8"/>
  <c r="G26" i="8"/>
  <c r="E26" i="8"/>
  <c r="D26" i="8"/>
  <c r="H23" i="8"/>
  <c r="G23" i="8"/>
  <c r="E23" i="8"/>
  <c r="D23" i="8"/>
  <c r="E20" i="8"/>
  <c r="D20" i="8"/>
  <c r="E16" i="8"/>
  <c r="D16" i="8"/>
  <c r="E12" i="8"/>
  <c r="D12" i="8"/>
  <c r="H7" i="8"/>
  <c r="G7" i="8"/>
  <c r="E7" i="8"/>
  <c r="D7" i="8"/>
  <c r="H3" i="8"/>
  <c r="G3" i="8"/>
  <c r="E3" i="8"/>
  <c r="D3" i="8"/>
  <c r="K52" i="7"/>
  <c r="J52" i="7"/>
  <c r="K50" i="7"/>
  <c r="J50" i="7"/>
  <c r="K46" i="7"/>
  <c r="J46" i="7"/>
  <c r="K44" i="7"/>
  <c r="J44" i="7"/>
  <c r="K42" i="7"/>
  <c r="J42" i="7"/>
  <c r="K40" i="7"/>
  <c r="J40" i="7"/>
  <c r="K34" i="7"/>
  <c r="J34" i="7"/>
  <c r="K32" i="7"/>
  <c r="J32" i="7"/>
  <c r="K30" i="7"/>
  <c r="J30" i="7"/>
  <c r="K28" i="7"/>
  <c r="J28" i="7"/>
  <c r="K26" i="7"/>
  <c r="J26" i="7"/>
  <c r="K24" i="7"/>
  <c r="J24" i="7"/>
  <c r="K22" i="7"/>
  <c r="J22" i="7"/>
  <c r="K18" i="7"/>
  <c r="J18" i="7"/>
  <c r="K11" i="7"/>
  <c r="J11" i="7"/>
  <c r="K9" i="7"/>
  <c r="J9" i="7"/>
  <c r="K6" i="7"/>
  <c r="J6" i="7"/>
  <c r="K4" i="7"/>
  <c r="J4" i="7"/>
  <c r="AH5" i="2" l="1"/>
  <c r="AI28" i="2" l="1"/>
  <c r="AI5" i="2"/>
  <c r="T663" i="2" l="1"/>
  <c r="AF110" i="3" l="1"/>
  <c r="AF106" i="3"/>
  <c r="AF77" i="3" l="1"/>
  <c r="AG77" i="3"/>
  <c r="AH77" i="3"/>
  <c r="AI77" i="3"/>
  <c r="AF78" i="3"/>
  <c r="AG78" i="3"/>
  <c r="AH78" i="3"/>
  <c r="AI78" i="3"/>
  <c r="AM492" i="2" l="1"/>
  <c r="AM493" i="2"/>
  <c r="AM494" i="2"/>
  <c r="AM495" i="2"/>
  <c r="AM496" i="2"/>
  <c r="AM497" i="2"/>
  <c r="AM498" i="2"/>
  <c r="AM499" i="2"/>
  <c r="AM500" i="2"/>
  <c r="AM501" i="2"/>
  <c r="AM502" i="2"/>
  <c r="AM503" i="2"/>
  <c r="AM504" i="2"/>
  <c r="AM505" i="2"/>
  <c r="AM506" i="2"/>
  <c r="AM507" i="2"/>
  <c r="AM508" i="2"/>
  <c r="AM509" i="2"/>
  <c r="AM510" i="2"/>
  <c r="AH492" i="2"/>
  <c r="AN492" i="2" s="1"/>
  <c r="AI492" i="2"/>
  <c r="AH493" i="2"/>
  <c r="AN493" i="2" s="1"/>
  <c r="AI493" i="2"/>
  <c r="AH494" i="2"/>
  <c r="AN494" i="2" s="1"/>
  <c r="AI494" i="2"/>
  <c r="AH495" i="2"/>
  <c r="AN495" i="2" s="1"/>
  <c r="AI495" i="2"/>
  <c r="AH496" i="2"/>
  <c r="AN496" i="2" s="1"/>
  <c r="AI496" i="2"/>
  <c r="AH497" i="2"/>
  <c r="AN497" i="2" s="1"/>
  <c r="AI497" i="2"/>
  <c r="AH498" i="2"/>
  <c r="AN498" i="2" s="1"/>
  <c r="AI498" i="2"/>
  <c r="AH499" i="2"/>
  <c r="AN499" i="2" s="1"/>
  <c r="AI499" i="2"/>
  <c r="AH500" i="2"/>
  <c r="AN500" i="2" s="1"/>
  <c r="AI500" i="2"/>
  <c r="AH501" i="2"/>
  <c r="AN501" i="2" s="1"/>
  <c r="AI501" i="2"/>
  <c r="AH502" i="2"/>
  <c r="AN502" i="2" s="1"/>
  <c r="AI502" i="2"/>
  <c r="AH503" i="2"/>
  <c r="AN503" i="2" s="1"/>
  <c r="AI503" i="2"/>
  <c r="AH504" i="2"/>
  <c r="AN504" i="2" s="1"/>
  <c r="AI504" i="2"/>
  <c r="AH505" i="2"/>
  <c r="AN505" i="2" s="1"/>
  <c r="AI505" i="2"/>
  <c r="AH506" i="2"/>
  <c r="AN506" i="2" s="1"/>
  <c r="AI506" i="2"/>
  <c r="AH507" i="2"/>
  <c r="AN507" i="2" s="1"/>
  <c r="AI507" i="2"/>
  <c r="AH508" i="2"/>
  <c r="AN508" i="2" s="1"/>
  <c r="AI508" i="2"/>
  <c r="AH509" i="2"/>
  <c r="AN509" i="2" s="1"/>
  <c r="AI509" i="2"/>
  <c r="AH510" i="2"/>
  <c r="AN510" i="2" s="1"/>
  <c r="AI510" i="2"/>
  <c r="S114" i="3" l="1"/>
  <c r="Q114" i="3"/>
  <c r="P114" i="3"/>
  <c r="W663" i="2"/>
  <c r="AH114" i="3" l="1"/>
  <c r="AG114" i="3"/>
  <c r="AF114" i="3"/>
  <c r="AI110" i="3"/>
  <c r="AH110" i="3"/>
  <c r="AG110" i="3"/>
  <c r="AN667" i="2"/>
  <c r="AM667" i="2"/>
  <c r="AE663" i="2"/>
  <c r="AD663" i="2"/>
  <c r="AC663" i="2"/>
  <c r="AB663" i="2"/>
  <c r="AA663" i="2"/>
  <c r="Z663" i="2"/>
  <c r="Y663" i="2"/>
  <c r="X663" i="2"/>
  <c r="V663" i="2"/>
  <c r="U663" i="2"/>
  <c r="AI61" i="3" l="1"/>
  <c r="AI62" i="3"/>
  <c r="AI63" i="3"/>
  <c r="AI64" i="3"/>
  <c r="AI65" i="3"/>
  <c r="AI66" i="3"/>
  <c r="AI67" i="3"/>
  <c r="AI69" i="3"/>
  <c r="AI70" i="3"/>
  <c r="AI71" i="3"/>
  <c r="AI72" i="3"/>
  <c r="AI73" i="3"/>
  <c r="AI74" i="3"/>
  <c r="AI75" i="3"/>
  <c r="AI76" i="3"/>
  <c r="AI79" i="3"/>
  <c r="AI80" i="3"/>
  <c r="AI81" i="3"/>
  <c r="AI82" i="3"/>
  <c r="AI84" i="3"/>
  <c r="AI85" i="3"/>
  <c r="AI86" i="3"/>
  <c r="AI87" i="3"/>
  <c r="AI88" i="3"/>
  <c r="AI89" i="3"/>
  <c r="AI90" i="3"/>
  <c r="AI91" i="3"/>
  <c r="AI92" i="3"/>
  <c r="AI93" i="3"/>
  <c r="AI94" i="3"/>
  <c r="AI95" i="3"/>
  <c r="AI96" i="3"/>
  <c r="AI97" i="3"/>
  <c r="AI98" i="3"/>
  <c r="AI99" i="3"/>
  <c r="AI100" i="3"/>
  <c r="AI102" i="3"/>
  <c r="AI103" i="3"/>
  <c r="AI104" i="3"/>
  <c r="AI105" i="3"/>
  <c r="AI106" i="3"/>
  <c r="AI60" i="3"/>
  <c r="AI59" i="3"/>
  <c r="AI58" i="3"/>
  <c r="AI57" i="3"/>
  <c r="AI55" i="3"/>
  <c r="AI54" i="3"/>
  <c r="AI53" i="3"/>
  <c r="AI52" i="3"/>
  <c r="AI51" i="3"/>
  <c r="AI50" i="3"/>
  <c r="AI6" i="3"/>
  <c r="AI7" i="3"/>
  <c r="AI8" i="3"/>
  <c r="AI9" i="3"/>
  <c r="AI10" i="3"/>
  <c r="AI11" i="3"/>
  <c r="AI12" i="3"/>
  <c r="AI13" i="3"/>
  <c r="AI14" i="3"/>
  <c r="AI15" i="3"/>
  <c r="AI16" i="3"/>
  <c r="AI17" i="3"/>
  <c r="AI18" i="3"/>
  <c r="AI19" i="3"/>
  <c r="AI20" i="3"/>
  <c r="AI21" i="3"/>
  <c r="AI22" i="3"/>
  <c r="AI23" i="3"/>
  <c r="AI24" i="3"/>
  <c r="AI25" i="3"/>
  <c r="AI26" i="3"/>
  <c r="AI27" i="3"/>
  <c r="AI28" i="3"/>
  <c r="AI29" i="3"/>
  <c r="AI30" i="3"/>
  <c r="AI31" i="3"/>
  <c r="AI32" i="3"/>
  <c r="AI33" i="3"/>
  <c r="AI34" i="3"/>
  <c r="AI35" i="3"/>
  <c r="AI36" i="3"/>
  <c r="AI37" i="3"/>
  <c r="AI38" i="3"/>
  <c r="AI39" i="3"/>
  <c r="AI40" i="3"/>
  <c r="AI41" i="3"/>
  <c r="AI42" i="3"/>
  <c r="AI43" i="3"/>
  <c r="AI44" i="3"/>
  <c r="AI45" i="3"/>
  <c r="AI46" i="3"/>
  <c r="AI47" i="3"/>
  <c r="AI48" i="3"/>
  <c r="AI5" i="3"/>
  <c r="AM631" i="2"/>
  <c r="AM632" i="2"/>
  <c r="AM633" i="2"/>
  <c r="AM634" i="2"/>
  <c r="AM635" i="2"/>
  <c r="AM636" i="2"/>
  <c r="AM637" i="2"/>
  <c r="AM638" i="2"/>
  <c r="AM639" i="2"/>
  <c r="AM640" i="2"/>
  <c r="AM641" i="2"/>
  <c r="AM642" i="2"/>
  <c r="AM643" i="2"/>
  <c r="AM644" i="2"/>
  <c r="AM645" i="2"/>
  <c r="AM646" i="2"/>
  <c r="AM647" i="2"/>
  <c r="AM648" i="2"/>
  <c r="AM649" i="2"/>
  <c r="AM650" i="2"/>
  <c r="AM651" i="2"/>
  <c r="AM652" i="2"/>
  <c r="AM653" i="2"/>
  <c r="AM654" i="2"/>
  <c r="AM655" i="2"/>
  <c r="AM656" i="2"/>
  <c r="AM657" i="2"/>
  <c r="AM658" i="2"/>
  <c r="AM659" i="2"/>
  <c r="AM660" i="2"/>
  <c r="AM630" i="2"/>
  <c r="AM629" i="2"/>
  <c r="AM628" i="2"/>
  <c r="AM627" i="2"/>
  <c r="AM626" i="2"/>
  <c r="AM625" i="2"/>
  <c r="AM624" i="2"/>
  <c r="AM623" i="2"/>
  <c r="AM622" i="2"/>
  <c r="AM621" i="2"/>
  <c r="AM620" i="2"/>
  <c r="AM619" i="2"/>
  <c r="AM618" i="2"/>
  <c r="AM617" i="2"/>
  <c r="AM616" i="2"/>
  <c r="AM615" i="2"/>
  <c r="AM614" i="2"/>
  <c r="AM613" i="2"/>
  <c r="AM612" i="2"/>
  <c r="AM611" i="2"/>
  <c r="AM610" i="2"/>
  <c r="AM609" i="2"/>
  <c r="AM608" i="2"/>
  <c r="AM607" i="2"/>
  <c r="AM606" i="2"/>
  <c r="AM605" i="2"/>
  <c r="AM604" i="2"/>
  <c r="AM603" i="2"/>
  <c r="AM602" i="2"/>
  <c r="AM601" i="2"/>
  <c r="AM600" i="2"/>
  <c r="AM599" i="2"/>
  <c r="AM598" i="2"/>
  <c r="AM597" i="2"/>
  <c r="AM596" i="2"/>
  <c r="AM595" i="2"/>
  <c r="AM594" i="2"/>
  <c r="AM593" i="2"/>
  <c r="AM592" i="2"/>
  <c r="AM591" i="2"/>
  <c r="AM590" i="2"/>
  <c r="AM589" i="2"/>
  <c r="AM588" i="2"/>
  <c r="AM587" i="2"/>
  <c r="AM586" i="2"/>
  <c r="AM585" i="2"/>
  <c r="AM584" i="2"/>
  <c r="AM583" i="2"/>
  <c r="AM582" i="2"/>
  <c r="AM581" i="2"/>
  <c r="AM580" i="2"/>
  <c r="AM579" i="2"/>
  <c r="AM578" i="2"/>
  <c r="AM577" i="2"/>
  <c r="AM576" i="2"/>
  <c r="AM575" i="2"/>
  <c r="AM574" i="2"/>
  <c r="AM573" i="2"/>
  <c r="AM572" i="2"/>
  <c r="AM571" i="2"/>
  <c r="AM570" i="2"/>
  <c r="AM569" i="2"/>
  <c r="AM568" i="2"/>
  <c r="AM567" i="2"/>
  <c r="AM566" i="2"/>
  <c r="AM565" i="2"/>
  <c r="AM564" i="2"/>
  <c r="AM563" i="2"/>
  <c r="AM562" i="2"/>
  <c r="AM561" i="2"/>
  <c r="AM560" i="2"/>
  <c r="AM559" i="2"/>
  <c r="AM558" i="2"/>
  <c r="AM557" i="2"/>
  <c r="AM556" i="2"/>
  <c r="AM554" i="2"/>
  <c r="AM553" i="2"/>
  <c r="AM552" i="2"/>
  <c r="AM551" i="2"/>
  <c r="AM550" i="2"/>
  <c r="AM549" i="2"/>
  <c r="AM548" i="2"/>
  <c r="AM547" i="2"/>
  <c r="AM546" i="2"/>
  <c r="AM545" i="2"/>
  <c r="AM544" i="2"/>
  <c r="AM543" i="2"/>
  <c r="AM542" i="2"/>
  <c r="AM541" i="2"/>
  <c r="AM540" i="2"/>
  <c r="AM539" i="2"/>
  <c r="AM538" i="2"/>
  <c r="AM537" i="2"/>
  <c r="AM536" i="2"/>
  <c r="AM535" i="2"/>
  <c r="AM534" i="2"/>
  <c r="AM533" i="2"/>
  <c r="AM532" i="2"/>
  <c r="AM531" i="2"/>
  <c r="AM530" i="2"/>
  <c r="AM529" i="2"/>
  <c r="AM528" i="2"/>
  <c r="AM527" i="2"/>
  <c r="AM526" i="2"/>
  <c r="AM525" i="2"/>
  <c r="AM524" i="2"/>
  <c r="AM523" i="2"/>
  <c r="AM522" i="2"/>
  <c r="AM521" i="2"/>
  <c r="AM520" i="2"/>
  <c r="AM519" i="2"/>
  <c r="AM518" i="2"/>
  <c r="AM517" i="2"/>
  <c r="AM516" i="2"/>
  <c r="AM515" i="2"/>
  <c r="AM514" i="2"/>
  <c r="AM513" i="2"/>
  <c r="AM512" i="2"/>
  <c r="AM511" i="2"/>
  <c r="AM491" i="2"/>
  <c r="AM490" i="2"/>
  <c r="AM489" i="2"/>
  <c r="AM488" i="2"/>
  <c r="AM487" i="2"/>
  <c r="AM486" i="2"/>
  <c r="AM485" i="2"/>
  <c r="AM484" i="2"/>
  <c r="AM483" i="2"/>
  <c r="AM482" i="2"/>
  <c r="AM481" i="2"/>
  <c r="AM480" i="2"/>
  <c r="AM479" i="2"/>
  <c r="AM478" i="2"/>
  <c r="AM477" i="2"/>
  <c r="AM476" i="2"/>
  <c r="AM475" i="2"/>
  <c r="AM474" i="2"/>
  <c r="AM473" i="2"/>
  <c r="AM472" i="2"/>
  <c r="AM471" i="2"/>
  <c r="AM470" i="2"/>
  <c r="AM469" i="2"/>
  <c r="AM468" i="2"/>
  <c r="AM467" i="2"/>
  <c r="AM466" i="2"/>
  <c r="AM465" i="2"/>
  <c r="AM464" i="2"/>
  <c r="AM463" i="2"/>
  <c r="AM462" i="2"/>
  <c r="AM461" i="2"/>
  <c r="AM460" i="2"/>
  <c r="AM459" i="2"/>
  <c r="AM458" i="2"/>
  <c r="AM457" i="2"/>
  <c r="AM456" i="2"/>
  <c r="AM455" i="2"/>
  <c r="AM454" i="2"/>
  <c r="AM453" i="2"/>
  <c r="AM452" i="2"/>
  <c r="AM451" i="2"/>
  <c r="AM450" i="2"/>
  <c r="AM449" i="2"/>
  <c r="AM448" i="2"/>
  <c r="AM447" i="2"/>
  <c r="AM446" i="2"/>
  <c r="AM445" i="2"/>
  <c r="AM444" i="2"/>
  <c r="AM443" i="2"/>
  <c r="AM442" i="2"/>
  <c r="AM441" i="2"/>
  <c r="AM440" i="2"/>
  <c r="AM439" i="2"/>
  <c r="AM438" i="2"/>
  <c r="AM437" i="2"/>
  <c r="AM436" i="2"/>
  <c r="AM435" i="2"/>
  <c r="AM433" i="2"/>
  <c r="AM432" i="2"/>
  <c r="AM431" i="2"/>
  <c r="AM430" i="2"/>
  <c r="AM429" i="2"/>
  <c r="AM428" i="2"/>
  <c r="AM427" i="2"/>
  <c r="AM426" i="2"/>
  <c r="AM425" i="2"/>
  <c r="AM424" i="2"/>
  <c r="AM423" i="2"/>
  <c r="AM422" i="2"/>
  <c r="AM421" i="2"/>
  <c r="AM420" i="2"/>
  <c r="AM419" i="2"/>
  <c r="AM418" i="2"/>
  <c r="AM417" i="2"/>
  <c r="AM416" i="2"/>
  <c r="AM415" i="2"/>
  <c r="AM414" i="2"/>
  <c r="AM413" i="2"/>
  <c r="AM412" i="2"/>
  <c r="AM411" i="2"/>
  <c r="AM410" i="2"/>
  <c r="AM409" i="2"/>
  <c r="AM408" i="2"/>
  <c r="AM407" i="2"/>
  <c r="AM406" i="2"/>
  <c r="AM405" i="2"/>
  <c r="AM404" i="2"/>
  <c r="AM403" i="2"/>
  <c r="AM402" i="2"/>
  <c r="AM401" i="2"/>
  <c r="AM400" i="2"/>
  <c r="AM399" i="2"/>
  <c r="AM398" i="2"/>
  <c r="AM397" i="2"/>
  <c r="AM396" i="2"/>
  <c r="AM395" i="2"/>
  <c r="AM394" i="2"/>
  <c r="AM393" i="2"/>
  <c r="AM392" i="2"/>
  <c r="AM391" i="2"/>
  <c r="AM390" i="2"/>
  <c r="AM389" i="2"/>
  <c r="AM388" i="2"/>
  <c r="AM387" i="2"/>
  <c r="AM386" i="2"/>
  <c r="AM385" i="2"/>
  <c r="AM384" i="2"/>
  <c r="AM383" i="2"/>
  <c r="AM382" i="2"/>
  <c r="AM381" i="2"/>
  <c r="AM380" i="2"/>
  <c r="AM379" i="2"/>
  <c r="AM378" i="2"/>
  <c r="AM377" i="2"/>
  <c r="AM376" i="2"/>
  <c r="AM375" i="2"/>
  <c r="AM374" i="2"/>
  <c r="AM373" i="2"/>
  <c r="AM372" i="2"/>
  <c r="AM371" i="2"/>
  <c r="AM370" i="2"/>
  <c r="AM369" i="2"/>
  <c r="AM368" i="2"/>
  <c r="AM367" i="2"/>
  <c r="AM366" i="2"/>
  <c r="AM365" i="2"/>
  <c r="AM364" i="2"/>
  <c r="AM363" i="2"/>
  <c r="AM362" i="2"/>
  <c r="AM361" i="2"/>
  <c r="AM360" i="2"/>
  <c r="AM359" i="2"/>
  <c r="AM358" i="2"/>
  <c r="AM357" i="2"/>
  <c r="AM356" i="2"/>
  <c r="AM355" i="2"/>
  <c r="AM354" i="2"/>
  <c r="AM353" i="2"/>
  <c r="AM352" i="2"/>
  <c r="AM351" i="2"/>
  <c r="AM350" i="2"/>
  <c r="AM349" i="2"/>
  <c r="AM348" i="2"/>
  <c r="AM347" i="2"/>
  <c r="AM346" i="2"/>
  <c r="AM345" i="2"/>
  <c r="AM344" i="2"/>
  <c r="AM343" i="2"/>
  <c r="AM342" i="2"/>
  <c r="AM341" i="2"/>
  <c r="AM340" i="2"/>
  <c r="AM339" i="2"/>
  <c r="AM338" i="2"/>
  <c r="AM337" i="2"/>
  <c r="AM336" i="2"/>
  <c r="AM335" i="2"/>
  <c r="AM334" i="2"/>
  <c r="AM333" i="2"/>
  <c r="AM332" i="2"/>
  <c r="AM331" i="2"/>
  <c r="AM329" i="2"/>
  <c r="AM328" i="2"/>
  <c r="AM327" i="2"/>
  <c r="AM326" i="2"/>
  <c r="AM325" i="2"/>
  <c r="AM324" i="2"/>
  <c r="AM323" i="2"/>
  <c r="AM322" i="2"/>
  <c r="AM321" i="2"/>
  <c r="AM320" i="2"/>
  <c r="AM319" i="2"/>
  <c r="AM318" i="2"/>
  <c r="AM317" i="2"/>
  <c r="AM316" i="2"/>
  <c r="AM315" i="2"/>
  <c r="AM314" i="2"/>
  <c r="AM313" i="2"/>
  <c r="AM312" i="2"/>
  <c r="AM311" i="2"/>
  <c r="AM6" i="2"/>
  <c r="AM7" i="2"/>
  <c r="AM8" i="2"/>
  <c r="AM9" i="2"/>
  <c r="AM10" i="2"/>
  <c r="AM11" i="2"/>
  <c r="AM12" i="2"/>
  <c r="AM13" i="2"/>
  <c r="AM14" i="2"/>
  <c r="AM15" i="2"/>
  <c r="AM16" i="2"/>
  <c r="AM17" i="2"/>
  <c r="AM18" i="2"/>
  <c r="AM19" i="2"/>
  <c r="AM20" i="2"/>
  <c r="AM21" i="2"/>
  <c r="AM22" i="2"/>
  <c r="AM23" i="2"/>
  <c r="AM24" i="2"/>
  <c r="AM25" i="2"/>
  <c r="AM26" i="2"/>
  <c r="AM27" i="2"/>
  <c r="AM28" i="2"/>
  <c r="AM29" i="2"/>
  <c r="AM30" i="2"/>
  <c r="AM31" i="2"/>
  <c r="AM32" i="2"/>
  <c r="AM33" i="2"/>
  <c r="AM34" i="2"/>
  <c r="AM35" i="2"/>
  <c r="AM36" i="2"/>
  <c r="AM37" i="2"/>
  <c r="AM38" i="2"/>
  <c r="AM39" i="2"/>
  <c r="AM40" i="2"/>
  <c r="AM41" i="2"/>
  <c r="AM42" i="2"/>
  <c r="AM43" i="2"/>
  <c r="AM44" i="2"/>
  <c r="AM45" i="2"/>
  <c r="AM46" i="2"/>
  <c r="AM47" i="2"/>
  <c r="AM48" i="2"/>
  <c r="AM49" i="2"/>
  <c r="AM50" i="2"/>
  <c r="AM51" i="2"/>
  <c r="AM52" i="2"/>
  <c r="AM53" i="2"/>
  <c r="AM54" i="2"/>
  <c r="AM55" i="2"/>
  <c r="AM56" i="2"/>
  <c r="AM57" i="2"/>
  <c r="AM58" i="2"/>
  <c r="AM59" i="2"/>
  <c r="AM60" i="2"/>
  <c r="AM61" i="2"/>
  <c r="AM62" i="2"/>
  <c r="AM63" i="2"/>
  <c r="AM64" i="2"/>
  <c r="AM65" i="2"/>
  <c r="AM66" i="2"/>
  <c r="AM67" i="2"/>
  <c r="AM68" i="2"/>
  <c r="AM69" i="2"/>
  <c r="AM70" i="2"/>
  <c r="AM71" i="2"/>
  <c r="AM72" i="2"/>
  <c r="AM73" i="2"/>
  <c r="AM74" i="2"/>
  <c r="AM75" i="2"/>
  <c r="AM76" i="2"/>
  <c r="AM77" i="2"/>
  <c r="AM78" i="2"/>
  <c r="AM79" i="2"/>
  <c r="AM80" i="2"/>
  <c r="AM81" i="2"/>
  <c r="AM82" i="2"/>
  <c r="AM83" i="2"/>
  <c r="AM84" i="2"/>
  <c r="AM85" i="2"/>
  <c r="AM86" i="2"/>
  <c r="AM87" i="2"/>
  <c r="AM88" i="2"/>
  <c r="AM89" i="2"/>
  <c r="AM90" i="2"/>
  <c r="AM91" i="2"/>
  <c r="AM92" i="2"/>
  <c r="AM93" i="2"/>
  <c r="AM94" i="2"/>
  <c r="AM95" i="2"/>
  <c r="AM96" i="2"/>
  <c r="AM97" i="2"/>
  <c r="AM98" i="2"/>
  <c r="AM99" i="2"/>
  <c r="AM100" i="2"/>
  <c r="AM101" i="2"/>
  <c r="AM102" i="2"/>
  <c r="AM103" i="2"/>
  <c r="AM104" i="2"/>
  <c r="AM105" i="2"/>
  <c r="AM106" i="2"/>
  <c r="AM107" i="2"/>
  <c r="AM108" i="2"/>
  <c r="AM109" i="2"/>
  <c r="AM110" i="2"/>
  <c r="AM111" i="2"/>
  <c r="AM112" i="2"/>
  <c r="AM113" i="2"/>
  <c r="AM114" i="2"/>
  <c r="AM115" i="2"/>
  <c r="AM116" i="2"/>
  <c r="AM117" i="2"/>
  <c r="AM118" i="2"/>
  <c r="AM119" i="2"/>
  <c r="AM120" i="2"/>
  <c r="AM121" i="2"/>
  <c r="AM122" i="2"/>
  <c r="AM123" i="2"/>
  <c r="AM124" i="2"/>
  <c r="AM125" i="2"/>
  <c r="AM126" i="2"/>
  <c r="AM127" i="2"/>
  <c r="AM128" i="2"/>
  <c r="AM129" i="2"/>
  <c r="AM130" i="2"/>
  <c r="AM131" i="2"/>
  <c r="AM132" i="2"/>
  <c r="AM133" i="2"/>
  <c r="AM134" i="2"/>
  <c r="AM135" i="2"/>
  <c r="AM136" i="2"/>
  <c r="AM137" i="2"/>
  <c r="AM138" i="2"/>
  <c r="AM139" i="2"/>
  <c r="AM140" i="2"/>
  <c r="AM141" i="2"/>
  <c r="AM142" i="2"/>
  <c r="AM143" i="2"/>
  <c r="AM144" i="2"/>
  <c r="AM145" i="2"/>
  <c r="AM146" i="2"/>
  <c r="AM147" i="2"/>
  <c r="AM148" i="2"/>
  <c r="AM149" i="2"/>
  <c r="AM150" i="2"/>
  <c r="AM151" i="2"/>
  <c r="AM152" i="2"/>
  <c r="AM153" i="2"/>
  <c r="AM154" i="2"/>
  <c r="AM155" i="2"/>
  <c r="AM156" i="2"/>
  <c r="AM157" i="2"/>
  <c r="AM158" i="2"/>
  <c r="AM159" i="2"/>
  <c r="AM160" i="2"/>
  <c r="AM161" i="2"/>
  <c r="AM162" i="2"/>
  <c r="AM163" i="2"/>
  <c r="AM164" i="2"/>
  <c r="AM165" i="2"/>
  <c r="AM166" i="2"/>
  <c r="AM167" i="2"/>
  <c r="AM168" i="2"/>
  <c r="AM169" i="2"/>
  <c r="AM170" i="2"/>
  <c r="AM171" i="2"/>
  <c r="AM172" i="2"/>
  <c r="AM173" i="2"/>
  <c r="AM174" i="2"/>
  <c r="AM175" i="2"/>
  <c r="AM176" i="2"/>
  <c r="AM177" i="2"/>
  <c r="AM178" i="2"/>
  <c r="AM179" i="2"/>
  <c r="AM180" i="2"/>
  <c r="AM181" i="2"/>
  <c r="AM182" i="2"/>
  <c r="AM183" i="2"/>
  <c r="AM184" i="2"/>
  <c r="AM185" i="2"/>
  <c r="AM186" i="2"/>
  <c r="AM187" i="2"/>
  <c r="AM188" i="2"/>
  <c r="AM189" i="2"/>
  <c r="AM190" i="2"/>
  <c r="AM191" i="2"/>
  <c r="AM192" i="2"/>
  <c r="AM193" i="2"/>
  <c r="AM194" i="2"/>
  <c r="AM195" i="2"/>
  <c r="AM196" i="2"/>
  <c r="AM197" i="2"/>
  <c r="AM198" i="2"/>
  <c r="AM199" i="2"/>
  <c r="AM200" i="2"/>
  <c r="AM201" i="2"/>
  <c r="AM202" i="2"/>
  <c r="AM203" i="2"/>
  <c r="AM204" i="2"/>
  <c r="AM205" i="2"/>
  <c r="AM206" i="2"/>
  <c r="AM207" i="2"/>
  <c r="AM208" i="2"/>
  <c r="AM209" i="2"/>
  <c r="AM210" i="2"/>
  <c r="AM211" i="2"/>
  <c r="AM212" i="2"/>
  <c r="AM213" i="2"/>
  <c r="AM214" i="2"/>
  <c r="AM215" i="2"/>
  <c r="AM216" i="2"/>
  <c r="AM217" i="2"/>
  <c r="AM218" i="2"/>
  <c r="AM219" i="2"/>
  <c r="AM220" i="2"/>
  <c r="AM221" i="2"/>
  <c r="AM222" i="2"/>
  <c r="AM223" i="2"/>
  <c r="AM224" i="2"/>
  <c r="AM225" i="2"/>
  <c r="AM226" i="2"/>
  <c r="AM227" i="2"/>
  <c r="AM228" i="2"/>
  <c r="AM229" i="2"/>
  <c r="AM230" i="2"/>
  <c r="AM231" i="2"/>
  <c r="AM232" i="2"/>
  <c r="AM233" i="2"/>
  <c r="AM234" i="2"/>
  <c r="AM235" i="2"/>
  <c r="AM236" i="2"/>
  <c r="AM237" i="2"/>
  <c r="AM238" i="2"/>
  <c r="AM239" i="2"/>
  <c r="AM240" i="2"/>
  <c r="AM241" i="2"/>
  <c r="AM242" i="2"/>
  <c r="AM243" i="2"/>
  <c r="AM244" i="2"/>
  <c r="AM245" i="2"/>
  <c r="AM246" i="2"/>
  <c r="AM247" i="2"/>
  <c r="AM248" i="2"/>
  <c r="AM249" i="2"/>
  <c r="AM250" i="2"/>
  <c r="AM251" i="2"/>
  <c r="AM252" i="2"/>
  <c r="AM253" i="2"/>
  <c r="AM254" i="2"/>
  <c r="AM255" i="2"/>
  <c r="AM256" i="2"/>
  <c r="AM257" i="2"/>
  <c r="AM258" i="2"/>
  <c r="AM259" i="2"/>
  <c r="AM260" i="2"/>
  <c r="AM261" i="2"/>
  <c r="AM262" i="2"/>
  <c r="AM263" i="2"/>
  <c r="AM264" i="2"/>
  <c r="AM265" i="2"/>
  <c r="AM266" i="2"/>
  <c r="AM267" i="2"/>
  <c r="AM268" i="2"/>
  <c r="AM269" i="2"/>
  <c r="AM270" i="2"/>
  <c r="AM271" i="2"/>
  <c r="AM272" i="2"/>
  <c r="AM273" i="2"/>
  <c r="AM274" i="2"/>
  <c r="AM275" i="2"/>
  <c r="AM276" i="2"/>
  <c r="AM277" i="2"/>
  <c r="AM278" i="2"/>
  <c r="AM279" i="2"/>
  <c r="AM280" i="2"/>
  <c r="AM281" i="2"/>
  <c r="AM282" i="2"/>
  <c r="AM283" i="2"/>
  <c r="AM284" i="2"/>
  <c r="AM285" i="2"/>
  <c r="AM286" i="2"/>
  <c r="AM287" i="2"/>
  <c r="AM288" i="2"/>
  <c r="AM289" i="2"/>
  <c r="AM290" i="2"/>
  <c r="AM291" i="2"/>
  <c r="AM292" i="2"/>
  <c r="AM293" i="2"/>
  <c r="AM294" i="2"/>
  <c r="AM295" i="2"/>
  <c r="AM296" i="2"/>
  <c r="AM297" i="2"/>
  <c r="AM298" i="2"/>
  <c r="AM299" i="2"/>
  <c r="AM300" i="2"/>
  <c r="AM301" i="2"/>
  <c r="AM302" i="2"/>
  <c r="AM303" i="2"/>
  <c r="AM304" i="2"/>
  <c r="AM305" i="2"/>
  <c r="AM306" i="2"/>
  <c r="AM307" i="2"/>
  <c r="AM308" i="2"/>
  <c r="AM309" i="2"/>
  <c r="AM5" i="2"/>
  <c r="AI115" i="3" l="1"/>
  <c r="AI111" i="3"/>
  <c r="AF5" i="3"/>
  <c r="AG5" i="3" l="1"/>
  <c r="AG50" i="3" l="1"/>
  <c r="AG51" i="3"/>
  <c r="AG52" i="3"/>
  <c r="AG53" i="3"/>
  <c r="AG54" i="3"/>
  <c r="AG55" i="3"/>
  <c r="AG57" i="3"/>
  <c r="AG58" i="3"/>
  <c r="AG59" i="3"/>
  <c r="AG60" i="3"/>
  <c r="AG61" i="3"/>
  <c r="AG62" i="3"/>
  <c r="AG63" i="3"/>
  <c r="AG64" i="3"/>
  <c r="AG65" i="3"/>
  <c r="AG66" i="3"/>
  <c r="AG67" i="3"/>
  <c r="AG69" i="3"/>
  <c r="AG70" i="3"/>
  <c r="AG71" i="3"/>
  <c r="AG72" i="3"/>
  <c r="AG73" i="3"/>
  <c r="AG74" i="3"/>
  <c r="AG75" i="3"/>
  <c r="AG76" i="3"/>
  <c r="AG79" i="3"/>
  <c r="AG80" i="3"/>
  <c r="AG81" i="3"/>
  <c r="AG82" i="3"/>
  <c r="AG84" i="3"/>
  <c r="AG85" i="3"/>
  <c r="AG86" i="3"/>
  <c r="AG87" i="3"/>
  <c r="AG88" i="3"/>
  <c r="AG89" i="3"/>
  <c r="AG90" i="3"/>
  <c r="AG91" i="3"/>
  <c r="AG92" i="3"/>
  <c r="AG93" i="3"/>
  <c r="AG94" i="3"/>
  <c r="AG95" i="3"/>
  <c r="AG96" i="3"/>
  <c r="AG97" i="3"/>
  <c r="AG98" i="3"/>
  <c r="AG99" i="3"/>
  <c r="AG100" i="3"/>
  <c r="AG102" i="3"/>
  <c r="AG103" i="3"/>
  <c r="AG104" i="3"/>
  <c r="AG105" i="3"/>
  <c r="AG106" i="3"/>
  <c r="AG6" i="3"/>
  <c r="AG7" i="3"/>
  <c r="AG8" i="3"/>
  <c r="AG9" i="3"/>
  <c r="AG10" i="3"/>
  <c r="AG11" i="3"/>
  <c r="AG12" i="3"/>
  <c r="AG13" i="3"/>
  <c r="AG14" i="3"/>
  <c r="AG15" i="3"/>
  <c r="AG16" i="3"/>
  <c r="AG17" i="3"/>
  <c r="AG18" i="3"/>
  <c r="AG19" i="3"/>
  <c r="AG20" i="3"/>
  <c r="AG21" i="3"/>
  <c r="AG22" i="3"/>
  <c r="AG23" i="3"/>
  <c r="AG24" i="3"/>
  <c r="AG25" i="3"/>
  <c r="AG26" i="3"/>
  <c r="AG27" i="3"/>
  <c r="AG28" i="3"/>
  <c r="AG29" i="3"/>
  <c r="AG30" i="3"/>
  <c r="AG31" i="3"/>
  <c r="AG32" i="3"/>
  <c r="AG33" i="3"/>
  <c r="AG34" i="3"/>
  <c r="AG35" i="3"/>
  <c r="AG36" i="3"/>
  <c r="AG37" i="3"/>
  <c r="AG38" i="3"/>
  <c r="AG39" i="3"/>
  <c r="AG40" i="3"/>
  <c r="AG41" i="3"/>
  <c r="AG42" i="3"/>
  <c r="AG43" i="3"/>
  <c r="AG44" i="3"/>
  <c r="AG45" i="3"/>
  <c r="AG46" i="3"/>
  <c r="AG47" i="3"/>
  <c r="AG48" i="3"/>
  <c r="AG111" i="3" l="1"/>
  <c r="AG115" i="3"/>
  <c r="AF23" i="3"/>
  <c r="AF6" i="3" l="1"/>
  <c r="AH6" i="3"/>
  <c r="AF7" i="3"/>
  <c r="AH7" i="3"/>
  <c r="AF8" i="3"/>
  <c r="AH8" i="3"/>
  <c r="AF9" i="3"/>
  <c r="AH9" i="3"/>
  <c r="AF10" i="3"/>
  <c r="AH10" i="3"/>
  <c r="AF11" i="3"/>
  <c r="AH11" i="3"/>
  <c r="AF12" i="3"/>
  <c r="AH12" i="3"/>
  <c r="AF13" i="3"/>
  <c r="AH13" i="3"/>
  <c r="AF14" i="3"/>
  <c r="AH14" i="3"/>
  <c r="AF15" i="3"/>
  <c r="AH15" i="3"/>
  <c r="AF16" i="3"/>
  <c r="AH16" i="3"/>
  <c r="AF17" i="3"/>
  <c r="AH17" i="3"/>
  <c r="AF18" i="3"/>
  <c r="AH18" i="3"/>
  <c r="AF19" i="3"/>
  <c r="AH19" i="3"/>
  <c r="AF20" i="3"/>
  <c r="AH20" i="3"/>
  <c r="AF21" i="3"/>
  <c r="AH21" i="3"/>
  <c r="AF22" i="3"/>
  <c r="AH22" i="3"/>
  <c r="AH23" i="3"/>
  <c r="AF24" i="3"/>
  <c r="AH24" i="3"/>
  <c r="AF25" i="3"/>
  <c r="AH25" i="3"/>
  <c r="AF26" i="3"/>
  <c r="AH26" i="3"/>
  <c r="AF27" i="3"/>
  <c r="AH27" i="3"/>
  <c r="AF28" i="3"/>
  <c r="AH28" i="3"/>
  <c r="AF29" i="3"/>
  <c r="AH29" i="3"/>
  <c r="AF30" i="3"/>
  <c r="AH30" i="3"/>
  <c r="AF31" i="3"/>
  <c r="AH31" i="3"/>
  <c r="AF32" i="3"/>
  <c r="AH32" i="3"/>
  <c r="AF33" i="3"/>
  <c r="AH33" i="3"/>
  <c r="AF34" i="3"/>
  <c r="AH34" i="3"/>
  <c r="AF35" i="3"/>
  <c r="AH35" i="3"/>
  <c r="AF36" i="3"/>
  <c r="AH36" i="3"/>
  <c r="AF37" i="3"/>
  <c r="AH37" i="3"/>
  <c r="AF38" i="3"/>
  <c r="AH38" i="3"/>
  <c r="AF39" i="3"/>
  <c r="AH39" i="3"/>
  <c r="AF40" i="3"/>
  <c r="AH40" i="3"/>
  <c r="AF41" i="3"/>
  <c r="AH41" i="3"/>
  <c r="AF42" i="3"/>
  <c r="AH42" i="3"/>
  <c r="AF43" i="3"/>
  <c r="AH43" i="3"/>
  <c r="AF44" i="3"/>
  <c r="AH44" i="3"/>
  <c r="AF45" i="3"/>
  <c r="AH45" i="3"/>
  <c r="AF46" i="3"/>
  <c r="AH46" i="3"/>
  <c r="AF47" i="3"/>
  <c r="AH47" i="3"/>
  <c r="AF48" i="3"/>
  <c r="AH48" i="3"/>
  <c r="AF50" i="3"/>
  <c r="AH50" i="3"/>
  <c r="AF51" i="3"/>
  <c r="AH51" i="3"/>
  <c r="AF52" i="3"/>
  <c r="AH52" i="3"/>
  <c r="AF53" i="3"/>
  <c r="AH53" i="3"/>
  <c r="AF54" i="3"/>
  <c r="AH54" i="3"/>
  <c r="AF55" i="3"/>
  <c r="AH55" i="3"/>
  <c r="AF57" i="3"/>
  <c r="AH57" i="3"/>
  <c r="AF58" i="3"/>
  <c r="AH58" i="3"/>
  <c r="AF59" i="3"/>
  <c r="AH59" i="3"/>
  <c r="AF60" i="3"/>
  <c r="AH60" i="3"/>
  <c r="AF61" i="3"/>
  <c r="AH61" i="3"/>
  <c r="AF62" i="3"/>
  <c r="AH62" i="3"/>
  <c r="AF63" i="3"/>
  <c r="AH63" i="3"/>
  <c r="AF64" i="3"/>
  <c r="AH64" i="3"/>
  <c r="AF65" i="3"/>
  <c r="AH65" i="3"/>
  <c r="AF66" i="3"/>
  <c r="AH66" i="3"/>
  <c r="AF67" i="3"/>
  <c r="AH67" i="3"/>
  <c r="AF69" i="3"/>
  <c r="AH69" i="3"/>
  <c r="AF70" i="3"/>
  <c r="AH70" i="3"/>
  <c r="AF71" i="3"/>
  <c r="AH71" i="3"/>
  <c r="AH72" i="3"/>
  <c r="AF73" i="3"/>
  <c r="AH73" i="3"/>
  <c r="AF74" i="3"/>
  <c r="AH74" i="3"/>
  <c r="AF75" i="3"/>
  <c r="AH75" i="3"/>
  <c r="AF76" i="3"/>
  <c r="AH76" i="3"/>
  <c r="AF79" i="3"/>
  <c r="AH79" i="3"/>
  <c r="AF80" i="3"/>
  <c r="AH80" i="3"/>
  <c r="AF81" i="3"/>
  <c r="AH81" i="3"/>
  <c r="AF82" i="3"/>
  <c r="AH82" i="3"/>
  <c r="AF84" i="3"/>
  <c r="AH84" i="3"/>
  <c r="AF85" i="3"/>
  <c r="AH85" i="3"/>
  <c r="AF86" i="3"/>
  <c r="AH86" i="3"/>
  <c r="AF87" i="3"/>
  <c r="AH87" i="3"/>
  <c r="AF88" i="3"/>
  <c r="AH88" i="3"/>
  <c r="AF89" i="3"/>
  <c r="AH89" i="3"/>
  <c r="AF90" i="3"/>
  <c r="AH90" i="3"/>
  <c r="AF91" i="3"/>
  <c r="AH91" i="3"/>
  <c r="AF92" i="3"/>
  <c r="AH92" i="3"/>
  <c r="AF93" i="3"/>
  <c r="AH93" i="3"/>
  <c r="AF94" i="3"/>
  <c r="AH94" i="3"/>
  <c r="AF95" i="3"/>
  <c r="AH95" i="3"/>
  <c r="AF96" i="3"/>
  <c r="AH96" i="3"/>
  <c r="AF97" i="3"/>
  <c r="AH97" i="3"/>
  <c r="AH98" i="3"/>
  <c r="AF99" i="3"/>
  <c r="AH99" i="3"/>
  <c r="AF100" i="3"/>
  <c r="AH100" i="3"/>
  <c r="AF102" i="3"/>
  <c r="AH102" i="3"/>
  <c r="AF103" i="3"/>
  <c r="AH103" i="3"/>
  <c r="AF104" i="3"/>
  <c r="AH104" i="3"/>
  <c r="AF105" i="3"/>
  <c r="AH105" i="3"/>
  <c r="AH106" i="3"/>
  <c r="AH5" i="3"/>
  <c r="AH115" i="3" l="1"/>
  <c r="AH111" i="3"/>
  <c r="AF111" i="3"/>
  <c r="AF115" i="3"/>
  <c r="AI6" i="2"/>
  <c r="AI7" i="2"/>
  <c r="AI8" i="2"/>
  <c r="AI9" i="2"/>
  <c r="AI10" i="2"/>
  <c r="AI11" i="2"/>
  <c r="AI12" i="2"/>
  <c r="AI13" i="2"/>
  <c r="AI14" i="2"/>
  <c r="AI15" i="2"/>
  <c r="AI16" i="2"/>
  <c r="AI17" i="2"/>
  <c r="AI18" i="2"/>
  <c r="AI19" i="2"/>
  <c r="AI20" i="2"/>
  <c r="AI21" i="2"/>
  <c r="AI22" i="2"/>
  <c r="AI23" i="2"/>
  <c r="AI24" i="2"/>
  <c r="AI25" i="2"/>
  <c r="AI26" i="2"/>
  <c r="AI27" i="2"/>
  <c r="AI29" i="2"/>
  <c r="AI30" i="2"/>
  <c r="AI31" i="2"/>
  <c r="AI32" i="2"/>
  <c r="AI33" i="2"/>
  <c r="AI34" i="2"/>
  <c r="AI35" i="2"/>
  <c r="AI36" i="2"/>
  <c r="AI37" i="2"/>
  <c r="AI38" i="2"/>
  <c r="AI39" i="2"/>
  <c r="AI40" i="2"/>
  <c r="AI41" i="2"/>
  <c r="AI42" i="2"/>
  <c r="AI43" i="2"/>
  <c r="AI44" i="2"/>
  <c r="AI45" i="2"/>
  <c r="AI46" i="2"/>
  <c r="AI47" i="2"/>
  <c r="AI48" i="2"/>
  <c r="AI49" i="2"/>
  <c r="AI50" i="2"/>
  <c r="AI51" i="2"/>
  <c r="AI52" i="2"/>
  <c r="AI53" i="2"/>
  <c r="AI54" i="2"/>
  <c r="AI55" i="2"/>
  <c r="AI56" i="2"/>
  <c r="AI57" i="2"/>
  <c r="AI58" i="2"/>
  <c r="AI59" i="2"/>
  <c r="AI60" i="2"/>
  <c r="AI61" i="2"/>
  <c r="AI62" i="2"/>
  <c r="AI63" i="2"/>
  <c r="AI64" i="2"/>
  <c r="AI65" i="2"/>
  <c r="AI66" i="2"/>
  <c r="AI67" i="2"/>
  <c r="AI68" i="2"/>
  <c r="AI69" i="2"/>
  <c r="AI70" i="2"/>
  <c r="AI71" i="2"/>
  <c r="AI72" i="2"/>
  <c r="AI73" i="2"/>
  <c r="AI74" i="2"/>
  <c r="AI75" i="2"/>
  <c r="AI76" i="2"/>
  <c r="AI77" i="2"/>
  <c r="AI78" i="2"/>
  <c r="AI79" i="2"/>
  <c r="AI80" i="2"/>
  <c r="AI81" i="2"/>
  <c r="AI82" i="2"/>
  <c r="AI83" i="2"/>
  <c r="AI84" i="2"/>
  <c r="AI85" i="2"/>
  <c r="AI86" i="2"/>
  <c r="AI87" i="2"/>
  <c r="AI88" i="2"/>
  <c r="AI89" i="2"/>
  <c r="AI90" i="2"/>
  <c r="AI91" i="2"/>
  <c r="AI92" i="2"/>
  <c r="AI93" i="2"/>
  <c r="AI94" i="2"/>
  <c r="AI95" i="2"/>
  <c r="AI96" i="2"/>
  <c r="AI97" i="2"/>
  <c r="AI98" i="2"/>
  <c r="AI99" i="2"/>
  <c r="AI100" i="2"/>
  <c r="AI101" i="2"/>
  <c r="AI102" i="2"/>
  <c r="AI103" i="2"/>
  <c r="AI104" i="2"/>
  <c r="AI105" i="2"/>
  <c r="AI106" i="2"/>
  <c r="AI107" i="2"/>
  <c r="AI108" i="2"/>
  <c r="AI109" i="2"/>
  <c r="AI110" i="2"/>
  <c r="AI111" i="2"/>
  <c r="AI112" i="2"/>
  <c r="AI113" i="2"/>
  <c r="AI114" i="2"/>
  <c r="AI115" i="2"/>
  <c r="AI116" i="2"/>
  <c r="AI117" i="2"/>
  <c r="AI118" i="2"/>
  <c r="AI119" i="2"/>
  <c r="AI120" i="2"/>
  <c r="AI121" i="2"/>
  <c r="AI122" i="2"/>
  <c r="AI123" i="2"/>
  <c r="AI124" i="2"/>
  <c r="AI125" i="2"/>
  <c r="AI126" i="2"/>
  <c r="AI127" i="2"/>
  <c r="AI128" i="2"/>
  <c r="AI129" i="2"/>
  <c r="AI130" i="2"/>
  <c r="AI131" i="2"/>
  <c r="AI132" i="2"/>
  <c r="AI133" i="2"/>
  <c r="AI134" i="2"/>
  <c r="AI135" i="2"/>
  <c r="AI136" i="2"/>
  <c r="AI137" i="2"/>
  <c r="AI138" i="2"/>
  <c r="AI139" i="2"/>
  <c r="AI140" i="2"/>
  <c r="AI141" i="2"/>
  <c r="AI142" i="2"/>
  <c r="AI143" i="2"/>
  <c r="AI144" i="2"/>
  <c r="AI145" i="2"/>
  <c r="AI146" i="2"/>
  <c r="AI147" i="2"/>
  <c r="AI148" i="2"/>
  <c r="AI149" i="2"/>
  <c r="AI150" i="2"/>
  <c r="AI151" i="2"/>
  <c r="AI152" i="2"/>
  <c r="AI153" i="2"/>
  <c r="AI154" i="2"/>
  <c r="AI155" i="2"/>
  <c r="AI156" i="2"/>
  <c r="AI157" i="2"/>
  <c r="AI158" i="2"/>
  <c r="AI159" i="2"/>
  <c r="AI160" i="2"/>
  <c r="AI161" i="2"/>
  <c r="AI162" i="2"/>
  <c r="AI163" i="2"/>
  <c r="AI164" i="2"/>
  <c r="AI165" i="2"/>
  <c r="AI166" i="2"/>
  <c r="AI167" i="2"/>
  <c r="AI168" i="2"/>
  <c r="AI169" i="2"/>
  <c r="AI170" i="2"/>
  <c r="AI171" i="2"/>
  <c r="AI172" i="2"/>
  <c r="AI173" i="2"/>
  <c r="AI174" i="2"/>
  <c r="AI175" i="2"/>
  <c r="AI176" i="2"/>
  <c r="AI177" i="2"/>
  <c r="AI178" i="2"/>
  <c r="AI179" i="2"/>
  <c r="AI180" i="2"/>
  <c r="AI181" i="2"/>
  <c r="AI182" i="2"/>
  <c r="AI183" i="2"/>
  <c r="AI184" i="2"/>
  <c r="AI185" i="2"/>
  <c r="AI186" i="2"/>
  <c r="AI187" i="2"/>
  <c r="AI188" i="2"/>
  <c r="AI189" i="2"/>
  <c r="AI190" i="2"/>
  <c r="AI191" i="2"/>
  <c r="AI192" i="2"/>
  <c r="AI193" i="2"/>
  <c r="AI194" i="2"/>
  <c r="AI195" i="2"/>
  <c r="AI196" i="2"/>
  <c r="AI197" i="2"/>
  <c r="AI198" i="2"/>
  <c r="AI199" i="2"/>
  <c r="AI200" i="2"/>
  <c r="AI201" i="2"/>
  <c r="AI202" i="2"/>
  <c r="AI203" i="2"/>
  <c r="AI204" i="2"/>
  <c r="AI205" i="2"/>
  <c r="AI206" i="2"/>
  <c r="AI207" i="2"/>
  <c r="AI208" i="2"/>
  <c r="AI209" i="2"/>
  <c r="AI210" i="2"/>
  <c r="AI211" i="2"/>
  <c r="AI212" i="2"/>
  <c r="AI213" i="2"/>
  <c r="AI214" i="2"/>
  <c r="AI215" i="2"/>
  <c r="AI216" i="2"/>
  <c r="AI217" i="2"/>
  <c r="AI218" i="2"/>
  <c r="AI219" i="2"/>
  <c r="AI220" i="2"/>
  <c r="AI221" i="2"/>
  <c r="AI222" i="2"/>
  <c r="AI223" i="2"/>
  <c r="AI224" i="2"/>
  <c r="AI225" i="2"/>
  <c r="AI226" i="2"/>
  <c r="AI227" i="2"/>
  <c r="AI228" i="2"/>
  <c r="AI229" i="2"/>
  <c r="AI230" i="2"/>
  <c r="AI231" i="2"/>
  <c r="AI232" i="2"/>
  <c r="AI233" i="2"/>
  <c r="AI234" i="2"/>
  <c r="AI235" i="2"/>
  <c r="AI236" i="2"/>
  <c r="AI237" i="2"/>
  <c r="AI238" i="2"/>
  <c r="AI239" i="2"/>
  <c r="AI240" i="2"/>
  <c r="AI241" i="2"/>
  <c r="AI242" i="2"/>
  <c r="AI243" i="2"/>
  <c r="AI244" i="2"/>
  <c r="AI245" i="2"/>
  <c r="AI246" i="2"/>
  <c r="AI247" i="2"/>
  <c r="AI248" i="2"/>
  <c r="AI249" i="2"/>
  <c r="AI250" i="2"/>
  <c r="AI251" i="2"/>
  <c r="AI252" i="2"/>
  <c r="AI253" i="2"/>
  <c r="AI254" i="2"/>
  <c r="AI255" i="2"/>
  <c r="AI256" i="2"/>
  <c r="AI257" i="2"/>
  <c r="AI258" i="2"/>
  <c r="AI259" i="2"/>
  <c r="AI260" i="2"/>
  <c r="AI261" i="2"/>
  <c r="AI262" i="2"/>
  <c r="AI263" i="2"/>
  <c r="AI264" i="2"/>
  <c r="AI265" i="2"/>
  <c r="AI266" i="2"/>
  <c r="AI267" i="2"/>
  <c r="AI268" i="2"/>
  <c r="AI269" i="2"/>
  <c r="AI270" i="2"/>
  <c r="AI271" i="2"/>
  <c r="AI272" i="2"/>
  <c r="AI273" i="2"/>
  <c r="AI274" i="2"/>
  <c r="AI275" i="2"/>
  <c r="AI276" i="2"/>
  <c r="AI277" i="2"/>
  <c r="AI278" i="2"/>
  <c r="AI279" i="2"/>
  <c r="AI280" i="2"/>
  <c r="AI281" i="2"/>
  <c r="AI282" i="2"/>
  <c r="AI283" i="2"/>
  <c r="AI284" i="2"/>
  <c r="AI285" i="2"/>
  <c r="AI286" i="2"/>
  <c r="AI287" i="2"/>
  <c r="AI288" i="2"/>
  <c r="AI289" i="2"/>
  <c r="AI290" i="2"/>
  <c r="AI291" i="2"/>
  <c r="AI292" i="2"/>
  <c r="AI293" i="2"/>
  <c r="AI294" i="2"/>
  <c r="AI295" i="2"/>
  <c r="AI296" i="2"/>
  <c r="AI297" i="2"/>
  <c r="AI298" i="2"/>
  <c r="AI299" i="2"/>
  <c r="AI300" i="2"/>
  <c r="AI301" i="2"/>
  <c r="AI302" i="2"/>
  <c r="AI303" i="2"/>
  <c r="AI304" i="2"/>
  <c r="AI305" i="2"/>
  <c r="AI306" i="2"/>
  <c r="AI307" i="2"/>
  <c r="AI308" i="2"/>
  <c r="AI309" i="2"/>
  <c r="AI311" i="2"/>
  <c r="AI312" i="2"/>
  <c r="AI313" i="2"/>
  <c r="AI314" i="2"/>
  <c r="AI315" i="2"/>
  <c r="AI316" i="2"/>
  <c r="AI317" i="2"/>
  <c r="AI318" i="2"/>
  <c r="AI319" i="2"/>
  <c r="AI320" i="2"/>
  <c r="AI321" i="2"/>
  <c r="AI322" i="2"/>
  <c r="AI323" i="2"/>
  <c r="AI324" i="2"/>
  <c r="AI325" i="2"/>
  <c r="AI326" i="2"/>
  <c r="AI327" i="2"/>
  <c r="AI328" i="2"/>
  <c r="AI329" i="2"/>
  <c r="AI330" i="2"/>
  <c r="AI331" i="2"/>
  <c r="AI332" i="2"/>
  <c r="AI333" i="2"/>
  <c r="AI334" i="2"/>
  <c r="AI335" i="2"/>
  <c r="AI336" i="2"/>
  <c r="AI337" i="2"/>
  <c r="AI338" i="2"/>
  <c r="AI339" i="2"/>
  <c r="AI340" i="2"/>
  <c r="AI341" i="2"/>
  <c r="AI342" i="2"/>
  <c r="AI343" i="2"/>
  <c r="AI344" i="2"/>
  <c r="AI345" i="2"/>
  <c r="AI346" i="2"/>
  <c r="AI347" i="2"/>
  <c r="AI348" i="2"/>
  <c r="AI349" i="2"/>
  <c r="AI350" i="2"/>
  <c r="AI351" i="2"/>
  <c r="AI352" i="2"/>
  <c r="AI353" i="2"/>
  <c r="AI354" i="2"/>
  <c r="AI355" i="2"/>
  <c r="AI356" i="2"/>
  <c r="AI357" i="2"/>
  <c r="AI358" i="2"/>
  <c r="AI359" i="2"/>
  <c r="AI360" i="2"/>
  <c r="AI361" i="2"/>
  <c r="AI362" i="2"/>
  <c r="AI363" i="2"/>
  <c r="AI364" i="2"/>
  <c r="AI365" i="2"/>
  <c r="AI366" i="2"/>
  <c r="AI367" i="2"/>
  <c r="AI368" i="2"/>
  <c r="AI369" i="2"/>
  <c r="AI370" i="2"/>
  <c r="AI371" i="2"/>
  <c r="AI372" i="2"/>
  <c r="AI373" i="2"/>
  <c r="AI374" i="2"/>
  <c r="AI375" i="2"/>
  <c r="AI376" i="2"/>
  <c r="AI377" i="2"/>
  <c r="AI378" i="2"/>
  <c r="AI379" i="2"/>
  <c r="AI380" i="2"/>
  <c r="AI381" i="2"/>
  <c r="AI382" i="2"/>
  <c r="AI383" i="2"/>
  <c r="AI384" i="2"/>
  <c r="AI385" i="2"/>
  <c r="AI386" i="2"/>
  <c r="AI387" i="2"/>
  <c r="AI388" i="2"/>
  <c r="AI389" i="2"/>
  <c r="AI390" i="2"/>
  <c r="AI391" i="2"/>
  <c r="AI392" i="2"/>
  <c r="AI393" i="2"/>
  <c r="AI394" i="2"/>
  <c r="AI395" i="2"/>
  <c r="AI396" i="2"/>
  <c r="AI397" i="2"/>
  <c r="AI398" i="2"/>
  <c r="AI399" i="2"/>
  <c r="AI400" i="2"/>
  <c r="AI401" i="2"/>
  <c r="AI402" i="2"/>
  <c r="AI403" i="2"/>
  <c r="AI404" i="2"/>
  <c r="AI405" i="2"/>
  <c r="AI406" i="2"/>
  <c r="AI407" i="2"/>
  <c r="AI408" i="2"/>
  <c r="AI409" i="2"/>
  <c r="AI410" i="2"/>
  <c r="AI411" i="2"/>
  <c r="AI412" i="2"/>
  <c r="AI413" i="2"/>
  <c r="AI414" i="2"/>
  <c r="AI415" i="2"/>
  <c r="AI416" i="2"/>
  <c r="AI417" i="2"/>
  <c r="AI418" i="2"/>
  <c r="AI419" i="2"/>
  <c r="AI420" i="2"/>
  <c r="AI421" i="2"/>
  <c r="AI422" i="2"/>
  <c r="AI423" i="2"/>
  <c r="AI424" i="2"/>
  <c r="AI425" i="2"/>
  <c r="AI426" i="2"/>
  <c r="AI427" i="2"/>
  <c r="AI428" i="2"/>
  <c r="AI429" i="2"/>
  <c r="AI430" i="2"/>
  <c r="AI431" i="2"/>
  <c r="AI432" i="2"/>
  <c r="AI433" i="2"/>
  <c r="AI435" i="2"/>
  <c r="AI436" i="2"/>
  <c r="AI437" i="2"/>
  <c r="AI438" i="2"/>
  <c r="AI439" i="2"/>
  <c r="AI440" i="2"/>
  <c r="AI441" i="2"/>
  <c r="AI442" i="2"/>
  <c r="AI443" i="2"/>
  <c r="AI444" i="2"/>
  <c r="AI445" i="2"/>
  <c r="AI446" i="2"/>
  <c r="AI447" i="2"/>
  <c r="AI448" i="2"/>
  <c r="AI449" i="2"/>
  <c r="AI450" i="2"/>
  <c r="AI451" i="2"/>
  <c r="AI452" i="2"/>
  <c r="AI453" i="2"/>
  <c r="AI454" i="2"/>
  <c r="AI455" i="2"/>
  <c r="AI456" i="2"/>
  <c r="AI457" i="2"/>
  <c r="AI458" i="2"/>
  <c r="AI459" i="2"/>
  <c r="AI460" i="2"/>
  <c r="AI461" i="2"/>
  <c r="AI462" i="2"/>
  <c r="AI463" i="2"/>
  <c r="AI464" i="2"/>
  <c r="AI465" i="2"/>
  <c r="AI466" i="2"/>
  <c r="AI467" i="2"/>
  <c r="AI468" i="2"/>
  <c r="AI469" i="2"/>
  <c r="AI470" i="2"/>
  <c r="AI471" i="2"/>
  <c r="AI472" i="2"/>
  <c r="AI473" i="2"/>
  <c r="AI474" i="2"/>
  <c r="AI475" i="2"/>
  <c r="AI476" i="2"/>
  <c r="AI477" i="2"/>
  <c r="AI478" i="2"/>
  <c r="AI479" i="2"/>
  <c r="AI480" i="2"/>
  <c r="AI481" i="2"/>
  <c r="AI482" i="2"/>
  <c r="AI483" i="2"/>
  <c r="AI484" i="2"/>
  <c r="AI485" i="2"/>
  <c r="AI486" i="2"/>
  <c r="AI487" i="2"/>
  <c r="AI488" i="2"/>
  <c r="AI489" i="2"/>
  <c r="AI490" i="2"/>
  <c r="AI491" i="2"/>
  <c r="AI511" i="2"/>
  <c r="AI512" i="2"/>
  <c r="AI513" i="2"/>
  <c r="AI514" i="2"/>
  <c r="AI515" i="2"/>
  <c r="AI516" i="2"/>
  <c r="AI517" i="2"/>
  <c r="AI518" i="2"/>
  <c r="AI519" i="2"/>
  <c r="AI520" i="2"/>
  <c r="AI521" i="2"/>
  <c r="AI522" i="2"/>
  <c r="AI523" i="2"/>
  <c r="AI524" i="2"/>
  <c r="AI525" i="2"/>
  <c r="AI526" i="2"/>
  <c r="AI527" i="2"/>
  <c r="AI528" i="2"/>
  <c r="AI529" i="2"/>
  <c r="AI530" i="2"/>
  <c r="AI531" i="2"/>
  <c r="AI532" i="2"/>
  <c r="AI533" i="2"/>
  <c r="AI534" i="2"/>
  <c r="AI535" i="2"/>
  <c r="AI536" i="2"/>
  <c r="AI537" i="2"/>
  <c r="AI538" i="2"/>
  <c r="AI539" i="2"/>
  <c r="AI540" i="2"/>
  <c r="AI541" i="2"/>
  <c r="AI542" i="2"/>
  <c r="AI543" i="2"/>
  <c r="AI544" i="2"/>
  <c r="AI545" i="2"/>
  <c r="AI546" i="2"/>
  <c r="AI547" i="2"/>
  <c r="AI548" i="2"/>
  <c r="AI549" i="2"/>
  <c r="AI550" i="2"/>
  <c r="AI551" i="2"/>
  <c r="AI552" i="2"/>
  <c r="AI553" i="2"/>
  <c r="AI554" i="2"/>
  <c r="AI556" i="2"/>
  <c r="AI557" i="2"/>
  <c r="AI558" i="2"/>
  <c r="AI559" i="2"/>
  <c r="AI560" i="2"/>
  <c r="AI561" i="2"/>
  <c r="AI562" i="2"/>
  <c r="AI563" i="2"/>
  <c r="AI564" i="2"/>
  <c r="AI565" i="2"/>
  <c r="AI566" i="2"/>
  <c r="AI567" i="2"/>
  <c r="AI568" i="2"/>
  <c r="AI569" i="2"/>
  <c r="AI570" i="2"/>
  <c r="AI571" i="2"/>
  <c r="AI572" i="2"/>
  <c r="AI573" i="2"/>
  <c r="AI574" i="2"/>
  <c r="AI575" i="2"/>
  <c r="AI576" i="2"/>
  <c r="AI577" i="2"/>
  <c r="AI578" i="2"/>
  <c r="AI579" i="2"/>
  <c r="AI580" i="2"/>
  <c r="AI581" i="2"/>
  <c r="AI582" i="2"/>
  <c r="AI583" i="2"/>
  <c r="AI584" i="2"/>
  <c r="AI585" i="2"/>
  <c r="AI586" i="2"/>
  <c r="AI587" i="2"/>
  <c r="AI588" i="2"/>
  <c r="AI589" i="2"/>
  <c r="AI590" i="2"/>
  <c r="AI591" i="2"/>
  <c r="AI592" i="2"/>
  <c r="AI593" i="2"/>
  <c r="AI594" i="2"/>
  <c r="AI595" i="2"/>
  <c r="AI596" i="2"/>
  <c r="AI597" i="2"/>
  <c r="AI598" i="2"/>
  <c r="AI599" i="2"/>
  <c r="AI600" i="2"/>
  <c r="AI601" i="2"/>
  <c r="AI602" i="2"/>
  <c r="AI603" i="2"/>
  <c r="AI604" i="2"/>
  <c r="AI605" i="2"/>
  <c r="AI606" i="2"/>
  <c r="AI607" i="2"/>
  <c r="AI608" i="2"/>
  <c r="AI609" i="2"/>
  <c r="AI610" i="2"/>
  <c r="AI611" i="2"/>
  <c r="AI612" i="2"/>
  <c r="AI613" i="2"/>
  <c r="AI614" i="2"/>
  <c r="AI615" i="2"/>
  <c r="AI616" i="2"/>
  <c r="AI617" i="2"/>
  <c r="AI618" i="2"/>
  <c r="AI619" i="2"/>
  <c r="AI620" i="2"/>
  <c r="AI621" i="2"/>
  <c r="AI622" i="2"/>
  <c r="AI623" i="2"/>
  <c r="AI624" i="2"/>
  <c r="AI625" i="2"/>
  <c r="AI626" i="2"/>
  <c r="AI627" i="2"/>
  <c r="AI628" i="2"/>
  <c r="AI629" i="2"/>
  <c r="AI630" i="2"/>
  <c r="AI631" i="2"/>
  <c r="AI632" i="2"/>
  <c r="AI633" i="2"/>
  <c r="AI634" i="2"/>
  <c r="AI635" i="2"/>
  <c r="AI636" i="2"/>
  <c r="AI637" i="2"/>
  <c r="AI638" i="2"/>
  <c r="AI639" i="2"/>
  <c r="AI640" i="2"/>
  <c r="AI641" i="2"/>
  <c r="AI642" i="2"/>
  <c r="AI643" i="2"/>
  <c r="AI644" i="2"/>
  <c r="AI645" i="2"/>
  <c r="AI646" i="2"/>
  <c r="AI647" i="2"/>
  <c r="AI648" i="2"/>
  <c r="AI649" i="2"/>
  <c r="AI650" i="2"/>
  <c r="AI651" i="2"/>
  <c r="AI652" i="2"/>
  <c r="AI653" i="2"/>
  <c r="AI654" i="2"/>
  <c r="AI655" i="2"/>
  <c r="AI656" i="2"/>
  <c r="AI657" i="2"/>
  <c r="AI658" i="2"/>
  <c r="AI659" i="2"/>
  <c r="AI660" i="2"/>
  <c r="AH6" i="2"/>
  <c r="AN6" i="2" s="1"/>
  <c r="AH7" i="2"/>
  <c r="AN7" i="2" s="1"/>
  <c r="AH8" i="2"/>
  <c r="AN8" i="2" s="1"/>
  <c r="AH9" i="2"/>
  <c r="AN9" i="2" s="1"/>
  <c r="AH10" i="2"/>
  <c r="AN10" i="2" s="1"/>
  <c r="AH11" i="2"/>
  <c r="AN11" i="2" s="1"/>
  <c r="AH12" i="2"/>
  <c r="AN12" i="2" s="1"/>
  <c r="AH13" i="2"/>
  <c r="AN13" i="2" s="1"/>
  <c r="AH14" i="2"/>
  <c r="AN14" i="2" s="1"/>
  <c r="AH15" i="2"/>
  <c r="AN15" i="2" s="1"/>
  <c r="AH16" i="2"/>
  <c r="AN16" i="2" s="1"/>
  <c r="AH17" i="2"/>
  <c r="AN17" i="2" s="1"/>
  <c r="AH18" i="2"/>
  <c r="AN18" i="2" s="1"/>
  <c r="AH19" i="2"/>
  <c r="AN19" i="2" s="1"/>
  <c r="AH20" i="2"/>
  <c r="AN20" i="2" s="1"/>
  <c r="AH21" i="2"/>
  <c r="AN21" i="2" s="1"/>
  <c r="AH22" i="2"/>
  <c r="AN22" i="2" s="1"/>
  <c r="AH23" i="2"/>
  <c r="AN23" i="2" s="1"/>
  <c r="AH24" i="2"/>
  <c r="AN24" i="2" s="1"/>
  <c r="AH25" i="2"/>
  <c r="AN25" i="2" s="1"/>
  <c r="AH26" i="2"/>
  <c r="AN26" i="2" s="1"/>
  <c r="AH27" i="2"/>
  <c r="AN27" i="2" s="1"/>
  <c r="AH28" i="2"/>
  <c r="AN28" i="2" s="1"/>
  <c r="AH29" i="2"/>
  <c r="AN29" i="2" s="1"/>
  <c r="AH30" i="2"/>
  <c r="AN30" i="2" s="1"/>
  <c r="AH31" i="2"/>
  <c r="AN31" i="2" s="1"/>
  <c r="AH32" i="2"/>
  <c r="AN32" i="2" s="1"/>
  <c r="AH33" i="2"/>
  <c r="AN33" i="2" s="1"/>
  <c r="AH34" i="2"/>
  <c r="AN34" i="2" s="1"/>
  <c r="AH35" i="2"/>
  <c r="AN35" i="2" s="1"/>
  <c r="AH36" i="2"/>
  <c r="AN36" i="2" s="1"/>
  <c r="AH37" i="2"/>
  <c r="AN37" i="2" s="1"/>
  <c r="AH38" i="2"/>
  <c r="AN38" i="2" s="1"/>
  <c r="AH39" i="2"/>
  <c r="AN39" i="2" s="1"/>
  <c r="AH40" i="2"/>
  <c r="AN40" i="2" s="1"/>
  <c r="AH41" i="2"/>
  <c r="AN41" i="2" s="1"/>
  <c r="AH42" i="2"/>
  <c r="AN42" i="2" s="1"/>
  <c r="AH43" i="2"/>
  <c r="AN43" i="2" s="1"/>
  <c r="AH44" i="2"/>
  <c r="AN44" i="2" s="1"/>
  <c r="AH45" i="2"/>
  <c r="AN45" i="2" s="1"/>
  <c r="AH46" i="2"/>
  <c r="AN46" i="2" s="1"/>
  <c r="AH47" i="2"/>
  <c r="AN47" i="2" s="1"/>
  <c r="AH48" i="2"/>
  <c r="AN48" i="2" s="1"/>
  <c r="AH49" i="2"/>
  <c r="AN49" i="2" s="1"/>
  <c r="AH50" i="2"/>
  <c r="AN50" i="2" s="1"/>
  <c r="AH51" i="2"/>
  <c r="AN51" i="2" s="1"/>
  <c r="AH52" i="2"/>
  <c r="AN52" i="2" s="1"/>
  <c r="AH53" i="2"/>
  <c r="AN53" i="2" s="1"/>
  <c r="AH54" i="2"/>
  <c r="AN54" i="2" s="1"/>
  <c r="AH55" i="2"/>
  <c r="AN55" i="2" s="1"/>
  <c r="AH56" i="2"/>
  <c r="AN56" i="2" s="1"/>
  <c r="AH57" i="2"/>
  <c r="AN57" i="2" s="1"/>
  <c r="AH58" i="2"/>
  <c r="AN58" i="2" s="1"/>
  <c r="AH59" i="2"/>
  <c r="AN59" i="2" s="1"/>
  <c r="AH60" i="2"/>
  <c r="AN60" i="2" s="1"/>
  <c r="AH61" i="2"/>
  <c r="AN61" i="2" s="1"/>
  <c r="AH62" i="2"/>
  <c r="AN62" i="2" s="1"/>
  <c r="AH63" i="2"/>
  <c r="AN63" i="2" s="1"/>
  <c r="AH64" i="2"/>
  <c r="AN64" i="2" s="1"/>
  <c r="AH65" i="2"/>
  <c r="AN65" i="2" s="1"/>
  <c r="AH66" i="2"/>
  <c r="AN66" i="2" s="1"/>
  <c r="AH67" i="2"/>
  <c r="AN67" i="2" s="1"/>
  <c r="AH68" i="2"/>
  <c r="AN68" i="2" s="1"/>
  <c r="AH69" i="2"/>
  <c r="AN69" i="2" s="1"/>
  <c r="AH70" i="2"/>
  <c r="AN70" i="2" s="1"/>
  <c r="AH71" i="2"/>
  <c r="AN71" i="2" s="1"/>
  <c r="AH72" i="2"/>
  <c r="AN72" i="2" s="1"/>
  <c r="AH73" i="2"/>
  <c r="AN73" i="2" s="1"/>
  <c r="AH74" i="2"/>
  <c r="AN74" i="2" s="1"/>
  <c r="AH75" i="2"/>
  <c r="AN75" i="2" s="1"/>
  <c r="AH76" i="2"/>
  <c r="AN76" i="2" s="1"/>
  <c r="AH77" i="2"/>
  <c r="AN77" i="2" s="1"/>
  <c r="AH78" i="2"/>
  <c r="AN78" i="2" s="1"/>
  <c r="AH79" i="2"/>
  <c r="AN79" i="2" s="1"/>
  <c r="AH80" i="2"/>
  <c r="AN80" i="2" s="1"/>
  <c r="AH81" i="2"/>
  <c r="AN81" i="2" s="1"/>
  <c r="AH82" i="2"/>
  <c r="AN82" i="2" s="1"/>
  <c r="AH83" i="2"/>
  <c r="AN83" i="2" s="1"/>
  <c r="AH84" i="2"/>
  <c r="AN84" i="2" s="1"/>
  <c r="AH85" i="2"/>
  <c r="AN85" i="2" s="1"/>
  <c r="AH86" i="2"/>
  <c r="AN86" i="2" s="1"/>
  <c r="AH87" i="2"/>
  <c r="AN87" i="2" s="1"/>
  <c r="AH88" i="2"/>
  <c r="AN88" i="2" s="1"/>
  <c r="AH89" i="2"/>
  <c r="AN89" i="2" s="1"/>
  <c r="AH90" i="2"/>
  <c r="AN90" i="2" s="1"/>
  <c r="AH91" i="2"/>
  <c r="AN91" i="2" s="1"/>
  <c r="AH92" i="2"/>
  <c r="AN92" i="2" s="1"/>
  <c r="AH93" i="2"/>
  <c r="AN93" i="2" s="1"/>
  <c r="AH94" i="2"/>
  <c r="AN94" i="2" s="1"/>
  <c r="AH95" i="2"/>
  <c r="AN95" i="2" s="1"/>
  <c r="AH96" i="2"/>
  <c r="AN96" i="2" s="1"/>
  <c r="AH97" i="2"/>
  <c r="AN97" i="2" s="1"/>
  <c r="AH98" i="2"/>
  <c r="AN98" i="2" s="1"/>
  <c r="AH99" i="2"/>
  <c r="AN99" i="2" s="1"/>
  <c r="AH100" i="2"/>
  <c r="AN100" i="2" s="1"/>
  <c r="AH101" i="2"/>
  <c r="AN101" i="2" s="1"/>
  <c r="AH102" i="2"/>
  <c r="AN102" i="2" s="1"/>
  <c r="AH103" i="2"/>
  <c r="AN103" i="2" s="1"/>
  <c r="AH104" i="2"/>
  <c r="AN104" i="2" s="1"/>
  <c r="AH105" i="2"/>
  <c r="AN105" i="2" s="1"/>
  <c r="AH106" i="2"/>
  <c r="AN106" i="2" s="1"/>
  <c r="AH107" i="2"/>
  <c r="AN107" i="2" s="1"/>
  <c r="AH108" i="2"/>
  <c r="AN108" i="2" s="1"/>
  <c r="AH109" i="2"/>
  <c r="AN109" i="2" s="1"/>
  <c r="AH110" i="2"/>
  <c r="AN110" i="2" s="1"/>
  <c r="AH111" i="2"/>
  <c r="AN111" i="2" s="1"/>
  <c r="AH112" i="2"/>
  <c r="AN112" i="2" s="1"/>
  <c r="AH113" i="2"/>
  <c r="AN113" i="2" s="1"/>
  <c r="AH114" i="2"/>
  <c r="AN114" i="2" s="1"/>
  <c r="AH115" i="2"/>
  <c r="AN115" i="2" s="1"/>
  <c r="AH116" i="2"/>
  <c r="AN116" i="2" s="1"/>
  <c r="AH117" i="2"/>
  <c r="AN117" i="2" s="1"/>
  <c r="AH118" i="2"/>
  <c r="AN118" i="2" s="1"/>
  <c r="AH119" i="2"/>
  <c r="AN119" i="2" s="1"/>
  <c r="AH120" i="2"/>
  <c r="AN120" i="2" s="1"/>
  <c r="AH121" i="2"/>
  <c r="AN121" i="2" s="1"/>
  <c r="AH122" i="2"/>
  <c r="AN122" i="2" s="1"/>
  <c r="AH123" i="2"/>
  <c r="AN123" i="2" s="1"/>
  <c r="AH124" i="2"/>
  <c r="AN124" i="2" s="1"/>
  <c r="AH125" i="2"/>
  <c r="AN125" i="2" s="1"/>
  <c r="AH126" i="2"/>
  <c r="AN126" i="2" s="1"/>
  <c r="AH127" i="2"/>
  <c r="AN127" i="2" s="1"/>
  <c r="AH128" i="2"/>
  <c r="AN128" i="2" s="1"/>
  <c r="AH129" i="2"/>
  <c r="AN129" i="2" s="1"/>
  <c r="AH130" i="2"/>
  <c r="AN130" i="2" s="1"/>
  <c r="AH131" i="2"/>
  <c r="AN131" i="2" s="1"/>
  <c r="AH132" i="2"/>
  <c r="AN132" i="2" s="1"/>
  <c r="AH133" i="2"/>
  <c r="AN133" i="2" s="1"/>
  <c r="AH134" i="2"/>
  <c r="AN134" i="2" s="1"/>
  <c r="AH135" i="2"/>
  <c r="AN135" i="2" s="1"/>
  <c r="AH136" i="2"/>
  <c r="AN136" i="2" s="1"/>
  <c r="AH137" i="2"/>
  <c r="AN137" i="2" s="1"/>
  <c r="AH138" i="2"/>
  <c r="AN138" i="2" s="1"/>
  <c r="AH139" i="2"/>
  <c r="AN139" i="2" s="1"/>
  <c r="AH140" i="2"/>
  <c r="AN140" i="2" s="1"/>
  <c r="AH141" i="2"/>
  <c r="AN141" i="2" s="1"/>
  <c r="AH142" i="2"/>
  <c r="AN142" i="2" s="1"/>
  <c r="AH143" i="2"/>
  <c r="AN143" i="2" s="1"/>
  <c r="AH144" i="2"/>
  <c r="AN144" i="2" s="1"/>
  <c r="AH145" i="2"/>
  <c r="AN145" i="2" s="1"/>
  <c r="AH146" i="2"/>
  <c r="AN146" i="2" s="1"/>
  <c r="AH147" i="2"/>
  <c r="AN147" i="2" s="1"/>
  <c r="AH148" i="2"/>
  <c r="AN148" i="2" s="1"/>
  <c r="AH149" i="2"/>
  <c r="AN149" i="2" s="1"/>
  <c r="AH150" i="2"/>
  <c r="AN150" i="2" s="1"/>
  <c r="AH151" i="2"/>
  <c r="AN151" i="2" s="1"/>
  <c r="AH152" i="2"/>
  <c r="AN152" i="2" s="1"/>
  <c r="AH153" i="2"/>
  <c r="AN153" i="2" s="1"/>
  <c r="AH154" i="2"/>
  <c r="AN154" i="2" s="1"/>
  <c r="AH155" i="2"/>
  <c r="AN155" i="2" s="1"/>
  <c r="AH156" i="2"/>
  <c r="AN156" i="2" s="1"/>
  <c r="AH157" i="2"/>
  <c r="AN157" i="2" s="1"/>
  <c r="AH158" i="2"/>
  <c r="AN158" i="2" s="1"/>
  <c r="AH159" i="2"/>
  <c r="AN159" i="2" s="1"/>
  <c r="AH160" i="2"/>
  <c r="AN160" i="2" s="1"/>
  <c r="AH161" i="2"/>
  <c r="AN161" i="2" s="1"/>
  <c r="AH162" i="2"/>
  <c r="AN162" i="2" s="1"/>
  <c r="AH163" i="2"/>
  <c r="AN163" i="2" s="1"/>
  <c r="AH164" i="2"/>
  <c r="AN164" i="2" s="1"/>
  <c r="AH165" i="2"/>
  <c r="AN165" i="2" s="1"/>
  <c r="AH166" i="2"/>
  <c r="AN166" i="2" s="1"/>
  <c r="AH167" i="2"/>
  <c r="AN167" i="2" s="1"/>
  <c r="AH168" i="2"/>
  <c r="AN168" i="2" s="1"/>
  <c r="AH169" i="2"/>
  <c r="AN169" i="2" s="1"/>
  <c r="AH170" i="2"/>
  <c r="AN170" i="2" s="1"/>
  <c r="AH171" i="2"/>
  <c r="AN171" i="2" s="1"/>
  <c r="AH172" i="2"/>
  <c r="AN172" i="2" s="1"/>
  <c r="AH173" i="2"/>
  <c r="AN173" i="2" s="1"/>
  <c r="AH174" i="2"/>
  <c r="AN174" i="2" s="1"/>
  <c r="AH175" i="2"/>
  <c r="AN175" i="2" s="1"/>
  <c r="AH176" i="2"/>
  <c r="AN176" i="2" s="1"/>
  <c r="AH177" i="2"/>
  <c r="AN177" i="2" s="1"/>
  <c r="AH178" i="2"/>
  <c r="AN178" i="2" s="1"/>
  <c r="AH179" i="2"/>
  <c r="AN179" i="2" s="1"/>
  <c r="AH180" i="2"/>
  <c r="AN180" i="2" s="1"/>
  <c r="AH181" i="2"/>
  <c r="AN181" i="2" s="1"/>
  <c r="AH182" i="2"/>
  <c r="AN182" i="2" s="1"/>
  <c r="AH183" i="2"/>
  <c r="AN183" i="2" s="1"/>
  <c r="AH184" i="2"/>
  <c r="AN184" i="2" s="1"/>
  <c r="AH185" i="2"/>
  <c r="AN185" i="2" s="1"/>
  <c r="AH186" i="2"/>
  <c r="AN186" i="2" s="1"/>
  <c r="AH187" i="2"/>
  <c r="AN187" i="2" s="1"/>
  <c r="AH188" i="2"/>
  <c r="AN188" i="2" s="1"/>
  <c r="AH189" i="2"/>
  <c r="AN189" i="2" s="1"/>
  <c r="AH190" i="2"/>
  <c r="AN190" i="2" s="1"/>
  <c r="AH191" i="2"/>
  <c r="AN191" i="2" s="1"/>
  <c r="AH192" i="2"/>
  <c r="AN192" i="2" s="1"/>
  <c r="AH193" i="2"/>
  <c r="AN193" i="2" s="1"/>
  <c r="AH194" i="2"/>
  <c r="AN194" i="2" s="1"/>
  <c r="AH195" i="2"/>
  <c r="AN195" i="2" s="1"/>
  <c r="AH196" i="2"/>
  <c r="AN196" i="2" s="1"/>
  <c r="AH197" i="2"/>
  <c r="AN197" i="2" s="1"/>
  <c r="AH198" i="2"/>
  <c r="AN198" i="2" s="1"/>
  <c r="AH199" i="2"/>
  <c r="AN199" i="2" s="1"/>
  <c r="AH200" i="2"/>
  <c r="AN200" i="2" s="1"/>
  <c r="AH201" i="2"/>
  <c r="AN201" i="2" s="1"/>
  <c r="AH202" i="2"/>
  <c r="AN202" i="2" s="1"/>
  <c r="AH203" i="2"/>
  <c r="AN203" i="2" s="1"/>
  <c r="AH204" i="2"/>
  <c r="AN204" i="2" s="1"/>
  <c r="AH205" i="2"/>
  <c r="AN205" i="2" s="1"/>
  <c r="AH206" i="2"/>
  <c r="AN206" i="2" s="1"/>
  <c r="AH207" i="2"/>
  <c r="AN207" i="2" s="1"/>
  <c r="AH208" i="2"/>
  <c r="AN208" i="2" s="1"/>
  <c r="AH209" i="2"/>
  <c r="AN209" i="2" s="1"/>
  <c r="AH210" i="2"/>
  <c r="AN210" i="2" s="1"/>
  <c r="AH211" i="2"/>
  <c r="AN211" i="2" s="1"/>
  <c r="AH212" i="2"/>
  <c r="AN212" i="2" s="1"/>
  <c r="AH213" i="2"/>
  <c r="AN213" i="2" s="1"/>
  <c r="AH214" i="2"/>
  <c r="AN214" i="2" s="1"/>
  <c r="AH215" i="2"/>
  <c r="AN215" i="2" s="1"/>
  <c r="AH216" i="2"/>
  <c r="AN216" i="2" s="1"/>
  <c r="AH217" i="2"/>
  <c r="AN217" i="2" s="1"/>
  <c r="AH218" i="2"/>
  <c r="AN218" i="2" s="1"/>
  <c r="AH219" i="2"/>
  <c r="AN219" i="2" s="1"/>
  <c r="AH220" i="2"/>
  <c r="AN220" i="2" s="1"/>
  <c r="AH221" i="2"/>
  <c r="AN221" i="2" s="1"/>
  <c r="AH222" i="2"/>
  <c r="AN222" i="2" s="1"/>
  <c r="AH223" i="2"/>
  <c r="AN223" i="2" s="1"/>
  <c r="AH224" i="2"/>
  <c r="AN224" i="2" s="1"/>
  <c r="AH225" i="2"/>
  <c r="AN225" i="2" s="1"/>
  <c r="AH226" i="2"/>
  <c r="AN226" i="2" s="1"/>
  <c r="AH227" i="2"/>
  <c r="AN227" i="2" s="1"/>
  <c r="AH228" i="2"/>
  <c r="AN228" i="2" s="1"/>
  <c r="AH229" i="2"/>
  <c r="AN229" i="2" s="1"/>
  <c r="AH230" i="2"/>
  <c r="AN230" i="2" s="1"/>
  <c r="AH231" i="2"/>
  <c r="AN231" i="2" s="1"/>
  <c r="AH232" i="2"/>
  <c r="AN232" i="2" s="1"/>
  <c r="AH233" i="2"/>
  <c r="AN233" i="2" s="1"/>
  <c r="AH234" i="2"/>
  <c r="AN234" i="2" s="1"/>
  <c r="AH235" i="2"/>
  <c r="AN235" i="2" s="1"/>
  <c r="AH236" i="2"/>
  <c r="AN236" i="2" s="1"/>
  <c r="AH237" i="2"/>
  <c r="AN237" i="2" s="1"/>
  <c r="AH238" i="2"/>
  <c r="AN238" i="2" s="1"/>
  <c r="AH239" i="2"/>
  <c r="AN239" i="2" s="1"/>
  <c r="AH240" i="2"/>
  <c r="AN240" i="2" s="1"/>
  <c r="AH241" i="2"/>
  <c r="AN241" i="2" s="1"/>
  <c r="AH242" i="2"/>
  <c r="AN242" i="2" s="1"/>
  <c r="AH243" i="2"/>
  <c r="AN243" i="2" s="1"/>
  <c r="AH244" i="2"/>
  <c r="AN244" i="2" s="1"/>
  <c r="AH245" i="2"/>
  <c r="AN245" i="2" s="1"/>
  <c r="AH246" i="2"/>
  <c r="AN246" i="2" s="1"/>
  <c r="AH247" i="2"/>
  <c r="AN247" i="2" s="1"/>
  <c r="AH248" i="2"/>
  <c r="AN248" i="2" s="1"/>
  <c r="AH249" i="2"/>
  <c r="AN249" i="2" s="1"/>
  <c r="AH250" i="2"/>
  <c r="AN250" i="2" s="1"/>
  <c r="AH251" i="2"/>
  <c r="AN251" i="2" s="1"/>
  <c r="AH252" i="2"/>
  <c r="AN252" i="2" s="1"/>
  <c r="AH253" i="2"/>
  <c r="AN253" i="2" s="1"/>
  <c r="AH254" i="2"/>
  <c r="AN254" i="2" s="1"/>
  <c r="AH255" i="2"/>
  <c r="AN255" i="2" s="1"/>
  <c r="AH256" i="2"/>
  <c r="AN256" i="2" s="1"/>
  <c r="AH257" i="2"/>
  <c r="AN257" i="2" s="1"/>
  <c r="AH258" i="2"/>
  <c r="AN258" i="2" s="1"/>
  <c r="AH259" i="2"/>
  <c r="AN259" i="2" s="1"/>
  <c r="AH260" i="2"/>
  <c r="AN260" i="2" s="1"/>
  <c r="AH261" i="2"/>
  <c r="AN261" i="2" s="1"/>
  <c r="AH262" i="2"/>
  <c r="AN262" i="2" s="1"/>
  <c r="AH263" i="2"/>
  <c r="AN263" i="2" s="1"/>
  <c r="AH264" i="2"/>
  <c r="AN264" i="2" s="1"/>
  <c r="AH265" i="2"/>
  <c r="AN265" i="2" s="1"/>
  <c r="AH266" i="2"/>
  <c r="AN266" i="2" s="1"/>
  <c r="AH267" i="2"/>
  <c r="AN267" i="2" s="1"/>
  <c r="AH268" i="2"/>
  <c r="AN268" i="2" s="1"/>
  <c r="AH269" i="2"/>
  <c r="AN269" i="2" s="1"/>
  <c r="AH270" i="2"/>
  <c r="AN270" i="2" s="1"/>
  <c r="AH271" i="2"/>
  <c r="AN271" i="2" s="1"/>
  <c r="AH272" i="2"/>
  <c r="AN272" i="2" s="1"/>
  <c r="AH273" i="2"/>
  <c r="AN273" i="2" s="1"/>
  <c r="AH274" i="2"/>
  <c r="AN274" i="2" s="1"/>
  <c r="AH275" i="2"/>
  <c r="AN275" i="2" s="1"/>
  <c r="AH276" i="2"/>
  <c r="AN276" i="2" s="1"/>
  <c r="AH277" i="2"/>
  <c r="AN277" i="2" s="1"/>
  <c r="AH278" i="2"/>
  <c r="AN278" i="2" s="1"/>
  <c r="AH279" i="2"/>
  <c r="AN279" i="2" s="1"/>
  <c r="AH280" i="2"/>
  <c r="AN280" i="2" s="1"/>
  <c r="AH281" i="2"/>
  <c r="AN281" i="2" s="1"/>
  <c r="AH282" i="2"/>
  <c r="AN282" i="2" s="1"/>
  <c r="AH283" i="2"/>
  <c r="AN283" i="2" s="1"/>
  <c r="AH284" i="2"/>
  <c r="AN284" i="2" s="1"/>
  <c r="AH285" i="2"/>
  <c r="AN285" i="2" s="1"/>
  <c r="AH286" i="2"/>
  <c r="AN286" i="2" s="1"/>
  <c r="AH287" i="2"/>
  <c r="AN287" i="2" s="1"/>
  <c r="AH288" i="2"/>
  <c r="AN288" i="2" s="1"/>
  <c r="AH289" i="2"/>
  <c r="AN289" i="2" s="1"/>
  <c r="AH290" i="2"/>
  <c r="AN290" i="2" s="1"/>
  <c r="AH291" i="2"/>
  <c r="AN291" i="2" s="1"/>
  <c r="AH292" i="2"/>
  <c r="AN292" i="2" s="1"/>
  <c r="AH293" i="2"/>
  <c r="AN293" i="2" s="1"/>
  <c r="AH294" i="2"/>
  <c r="AN294" i="2" s="1"/>
  <c r="AH295" i="2"/>
  <c r="AN295" i="2" s="1"/>
  <c r="AH296" i="2"/>
  <c r="AN296" i="2" s="1"/>
  <c r="AH297" i="2"/>
  <c r="AN297" i="2" s="1"/>
  <c r="AH298" i="2"/>
  <c r="AN298" i="2" s="1"/>
  <c r="AH299" i="2"/>
  <c r="AN299" i="2" s="1"/>
  <c r="AH300" i="2"/>
  <c r="AN300" i="2" s="1"/>
  <c r="AH301" i="2"/>
  <c r="AN301" i="2" s="1"/>
  <c r="AH302" i="2"/>
  <c r="AN302" i="2" s="1"/>
  <c r="AH303" i="2"/>
  <c r="AN303" i="2" s="1"/>
  <c r="AH304" i="2"/>
  <c r="AN304" i="2" s="1"/>
  <c r="AH305" i="2"/>
  <c r="AN305" i="2" s="1"/>
  <c r="AH306" i="2"/>
  <c r="AN306" i="2" s="1"/>
  <c r="AH307" i="2"/>
  <c r="AN307" i="2" s="1"/>
  <c r="AH308" i="2"/>
  <c r="AN308" i="2" s="1"/>
  <c r="AH309" i="2"/>
  <c r="AN309" i="2" s="1"/>
  <c r="AH311" i="2"/>
  <c r="AN311" i="2" s="1"/>
  <c r="AH312" i="2"/>
  <c r="AN312" i="2" s="1"/>
  <c r="AH313" i="2"/>
  <c r="AN313" i="2" s="1"/>
  <c r="AH314" i="2"/>
  <c r="AN314" i="2" s="1"/>
  <c r="AH315" i="2"/>
  <c r="AN315" i="2" s="1"/>
  <c r="AH316" i="2"/>
  <c r="AN316" i="2" s="1"/>
  <c r="AH317" i="2"/>
  <c r="AN317" i="2" s="1"/>
  <c r="AH318" i="2"/>
  <c r="AN318" i="2" s="1"/>
  <c r="AH319" i="2"/>
  <c r="AN319" i="2" s="1"/>
  <c r="AH320" i="2"/>
  <c r="AN320" i="2" s="1"/>
  <c r="AH321" i="2"/>
  <c r="AN321" i="2" s="1"/>
  <c r="AH322" i="2"/>
  <c r="AN322" i="2" s="1"/>
  <c r="AH323" i="2"/>
  <c r="AN323" i="2" s="1"/>
  <c r="AH324" i="2"/>
  <c r="AN324" i="2" s="1"/>
  <c r="AH325" i="2"/>
  <c r="AN325" i="2" s="1"/>
  <c r="AH326" i="2"/>
  <c r="AN326" i="2" s="1"/>
  <c r="AH327" i="2"/>
  <c r="AN327" i="2" s="1"/>
  <c r="AH328" i="2"/>
  <c r="AN328" i="2" s="1"/>
  <c r="AH329" i="2"/>
  <c r="AN329" i="2" s="1"/>
  <c r="AH330" i="2"/>
  <c r="AH331" i="2"/>
  <c r="AN331" i="2" s="1"/>
  <c r="AH332" i="2"/>
  <c r="AN332" i="2" s="1"/>
  <c r="AH333" i="2"/>
  <c r="AN333" i="2" s="1"/>
  <c r="AH334" i="2"/>
  <c r="AN334" i="2" s="1"/>
  <c r="AH335" i="2"/>
  <c r="AN335" i="2" s="1"/>
  <c r="AH336" i="2"/>
  <c r="AN336" i="2" s="1"/>
  <c r="AH337" i="2"/>
  <c r="AN337" i="2" s="1"/>
  <c r="AH338" i="2"/>
  <c r="AN338" i="2" s="1"/>
  <c r="AH339" i="2"/>
  <c r="AN339" i="2" s="1"/>
  <c r="AH340" i="2"/>
  <c r="AN340" i="2" s="1"/>
  <c r="AH341" i="2"/>
  <c r="AN341" i="2" s="1"/>
  <c r="AH342" i="2"/>
  <c r="AN342" i="2" s="1"/>
  <c r="AH343" i="2"/>
  <c r="AN343" i="2" s="1"/>
  <c r="AH344" i="2"/>
  <c r="AN344" i="2" s="1"/>
  <c r="AH345" i="2"/>
  <c r="AN345" i="2" s="1"/>
  <c r="AH346" i="2"/>
  <c r="AN346" i="2" s="1"/>
  <c r="AH347" i="2"/>
  <c r="AN347" i="2" s="1"/>
  <c r="AH348" i="2"/>
  <c r="AN348" i="2" s="1"/>
  <c r="AH349" i="2"/>
  <c r="AN349" i="2" s="1"/>
  <c r="AH350" i="2"/>
  <c r="AN350" i="2" s="1"/>
  <c r="AH351" i="2"/>
  <c r="AN351" i="2" s="1"/>
  <c r="AH352" i="2"/>
  <c r="AN352" i="2" s="1"/>
  <c r="AH353" i="2"/>
  <c r="AN353" i="2" s="1"/>
  <c r="AH354" i="2"/>
  <c r="AN354" i="2" s="1"/>
  <c r="AH355" i="2"/>
  <c r="AN355" i="2" s="1"/>
  <c r="AH356" i="2"/>
  <c r="AN356" i="2" s="1"/>
  <c r="AH357" i="2"/>
  <c r="AN357" i="2" s="1"/>
  <c r="AH358" i="2"/>
  <c r="AN358" i="2" s="1"/>
  <c r="AH359" i="2"/>
  <c r="AN359" i="2" s="1"/>
  <c r="AH360" i="2"/>
  <c r="AN360" i="2" s="1"/>
  <c r="AH361" i="2"/>
  <c r="AN361" i="2" s="1"/>
  <c r="AH362" i="2"/>
  <c r="AN362" i="2" s="1"/>
  <c r="AH363" i="2"/>
  <c r="AN363" i="2" s="1"/>
  <c r="AH364" i="2"/>
  <c r="AN364" i="2" s="1"/>
  <c r="AH365" i="2"/>
  <c r="AN365" i="2" s="1"/>
  <c r="AH366" i="2"/>
  <c r="AN366" i="2" s="1"/>
  <c r="AH367" i="2"/>
  <c r="AN367" i="2" s="1"/>
  <c r="AH368" i="2"/>
  <c r="AN368" i="2" s="1"/>
  <c r="AH369" i="2"/>
  <c r="AN369" i="2" s="1"/>
  <c r="AH370" i="2"/>
  <c r="AN370" i="2" s="1"/>
  <c r="AH371" i="2"/>
  <c r="AN371" i="2" s="1"/>
  <c r="AH372" i="2"/>
  <c r="AN372" i="2" s="1"/>
  <c r="AH373" i="2"/>
  <c r="AN373" i="2" s="1"/>
  <c r="AH374" i="2"/>
  <c r="AN374" i="2" s="1"/>
  <c r="AH375" i="2"/>
  <c r="AN375" i="2" s="1"/>
  <c r="AH376" i="2"/>
  <c r="AN376" i="2" s="1"/>
  <c r="AH377" i="2"/>
  <c r="AN377" i="2" s="1"/>
  <c r="AH378" i="2"/>
  <c r="AN378" i="2" s="1"/>
  <c r="AH379" i="2"/>
  <c r="AN379" i="2" s="1"/>
  <c r="AH380" i="2"/>
  <c r="AN380" i="2" s="1"/>
  <c r="AH381" i="2"/>
  <c r="AN381" i="2" s="1"/>
  <c r="AH382" i="2"/>
  <c r="AN382" i="2" s="1"/>
  <c r="AH383" i="2"/>
  <c r="AN383" i="2" s="1"/>
  <c r="AH384" i="2"/>
  <c r="AN384" i="2" s="1"/>
  <c r="AH385" i="2"/>
  <c r="AN385" i="2" s="1"/>
  <c r="AH386" i="2"/>
  <c r="AN386" i="2" s="1"/>
  <c r="AH387" i="2"/>
  <c r="AN387" i="2" s="1"/>
  <c r="AH388" i="2"/>
  <c r="AN388" i="2" s="1"/>
  <c r="AH389" i="2"/>
  <c r="AN389" i="2" s="1"/>
  <c r="AH390" i="2"/>
  <c r="AN390" i="2" s="1"/>
  <c r="AH391" i="2"/>
  <c r="AN391" i="2" s="1"/>
  <c r="AH392" i="2"/>
  <c r="AN392" i="2" s="1"/>
  <c r="AH393" i="2"/>
  <c r="AN393" i="2" s="1"/>
  <c r="AH394" i="2"/>
  <c r="AN394" i="2" s="1"/>
  <c r="AH395" i="2"/>
  <c r="AN395" i="2" s="1"/>
  <c r="AH396" i="2"/>
  <c r="AN396" i="2" s="1"/>
  <c r="AH397" i="2"/>
  <c r="AN397" i="2" s="1"/>
  <c r="AH398" i="2"/>
  <c r="AN398" i="2" s="1"/>
  <c r="AH399" i="2"/>
  <c r="AN399" i="2" s="1"/>
  <c r="AH400" i="2"/>
  <c r="AN400" i="2" s="1"/>
  <c r="AH401" i="2"/>
  <c r="AN401" i="2" s="1"/>
  <c r="AH402" i="2"/>
  <c r="AN402" i="2" s="1"/>
  <c r="AH403" i="2"/>
  <c r="AN403" i="2" s="1"/>
  <c r="AH404" i="2"/>
  <c r="AN404" i="2" s="1"/>
  <c r="AH405" i="2"/>
  <c r="AN405" i="2" s="1"/>
  <c r="AH406" i="2"/>
  <c r="AN406" i="2" s="1"/>
  <c r="AH407" i="2"/>
  <c r="AN407" i="2" s="1"/>
  <c r="AH408" i="2"/>
  <c r="AN408" i="2" s="1"/>
  <c r="AH409" i="2"/>
  <c r="AN409" i="2" s="1"/>
  <c r="AH410" i="2"/>
  <c r="AN410" i="2" s="1"/>
  <c r="AH411" i="2"/>
  <c r="AN411" i="2" s="1"/>
  <c r="AH412" i="2"/>
  <c r="AN412" i="2" s="1"/>
  <c r="AH413" i="2"/>
  <c r="AN413" i="2" s="1"/>
  <c r="AH414" i="2"/>
  <c r="AN414" i="2" s="1"/>
  <c r="AH415" i="2"/>
  <c r="AN415" i="2" s="1"/>
  <c r="AH416" i="2"/>
  <c r="AN416" i="2" s="1"/>
  <c r="AH417" i="2"/>
  <c r="AN417" i="2" s="1"/>
  <c r="AH418" i="2"/>
  <c r="AN418" i="2" s="1"/>
  <c r="AH419" i="2"/>
  <c r="AN419" i="2" s="1"/>
  <c r="AH420" i="2"/>
  <c r="AN420" i="2" s="1"/>
  <c r="AH421" i="2"/>
  <c r="AN421" i="2" s="1"/>
  <c r="AH422" i="2"/>
  <c r="AN422" i="2" s="1"/>
  <c r="AH423" i="2"/>
  <c r="AN423" i="2" s="1"/>
  <c r="AH424" i="2"/>
  <c r="AN424" i="2" s="1"/>
  <c r="AH425" i="2"/>
  <c r="AN425" i="2" s="1"/>
  <c r="AH426" i="2"/>
  <c r="AN426" i="2" s="1"/>
  <c r="AH427" i="2"/>
  <c r="AN427" i="2" s="1"/>
  <c r="AH428" i="2"/>
  <c r="AN428" i="2" s="1"/>
  <c r="AH429" i="2"/>
  <c r="AN429" i="2" s="1"/>
  <c r="AH430" i="2"/>
  <c r="AN430" i="2" s="1"/>
  <c r="AH431" i="2"/>
  <c r="AN431" i="2" s="1"/>
  <c r="AH432" i="2"/>
  <c r="AN432" i="2" s="1"/>
  <c r="AH433" i="2"/>
  <c r="AN433" i="2" s="1"/>
  <c r="AH435" i="2"/>
  <c r="AN435" i="2" s="1"/>
  <c r="AH436" i="2"/>
  <c r="AN436" i="2" s="1"/>
  <c r="AH437" i="2"/>
  <c r="AN437" i="2" s="1"/>
  <c r="AH438" i="2"/>
  <c r="AN438" i="2" s="1"/>
  <c r="AH439" i="2"/>
  <c r="AN439" i="2" s="1"/>
  <c r="AH440" i="2"/>
  <c r="AN440" i="2" s="1"/>
  <c r="AH441" i="2"/>
  <c r="AN441" i="2" s="1"/>
  <c r="AH442" i="2"/>
  <c r="AN442" i="2" s="1"/>
  <c r="AH443" i="2"/>
  <c r="AN443" i="2" s="1"/>
  <c r="AH444" i="2"/>
  <c r="AN444" i="2" s="1"/>
  <c r="AH445" i="2"/>
  <c r="AN445" i="2" s="1"/>
  <c r="AH446" i="2"/>
  <c r="AN446" i="2" s="1"/>
  <c r="AH447" i="2"/>
  <c r="AN447" i="2" s="1"/>
  <c r="AH448" i="2"/>
  <c r="AN448" i="2" s="1"/>
  <c r="AH449" i="2"/>
  <c r="AN449" i="2" s="1"/>
  <c r="AH450" i="2"/>
  <c r="AN450" i="2" s="1"/>
  <c r="AH451" i="2"/>
  <c r="AN451" i="2" s="1"/>
  <c r="AH452" i="2"/>
  <c r="AN452" i="2" s="1"/>
  <c r="AH453" i="2"/>
  <c r="AN453" i="2" s="1"/>
  <c r="AH454" i="2"/>
  <c r="AN454" i="2" s="1"/>
  <c r="AH455" i="2"/>
  <c r="AN455" i="2" s="1"/>
  <c r="AH456" i="2"/>
  <c r="AN456" i="2" s="1"/>
  <c r="AH457" i="2"/>
  <c r="AN457" i="2" s="1"/>
  <c r="AH458" i="2"/>
  <c r="AN458" i="2" s="1"/>
  <c r="AH459" i="2"/>
  <c r="AN459" i="2" s="1"/>
  <c r="AH460" i="2"/>
  <c r="AN460" i="2" s="1"/>
  <c r="AH461" i="2"/>
  <c r="AN461" i="2" s="1"/>
  <c r="AH462" i="2"/>
  <c r="AN462" i="2" s="1"/>
  <c r="AH463" i="2"/>
  <c r="AN463" i="2" s="1"/>
  <c r="AH464" i="2"/>
  <c r="AN464" i="2" s="1"/>
  <c r="AH465" i="2"/>
  <c r="AN465" i="2" s="1"/>
  <c r="AH466" i="2"/>
  <c r="AN466" i="2" s="1"/>
  <c r="AH467" i="2"/>
  <c r="AN467" i="2" s="1"/>
  <c r="AH468" i="2"/>
  <c r="AN468" i="2" s="1"/>
  <c r="AH469" i="2"/>
  <c r="AN469" i="2" s="1"/>
  <c r="AH470" i="2"/>
  <c r="AN470" i="2" s="1"/>
  <c r="AH471" i="2"/>
  <c r="AN471" i="2" s="1"/>
  <c r="AH472" i="2"/>
  <c r="AN472" i="2" s="1"/>
  <c r="AH473" i="2"/>
  <c r="AN473" i="2" s="1"/>
  <c r="AH474" i="2"/>
  <c r="AN474" i="2" s="1"/>
  <c r="AH475" i="2"/>
  <c r="AN475" i="2" s="1"/>
  <c r="AH476" i="2"/>
  <c r="AN476" i="2" s="1"/>
  <c r="AH477" i="2"/>
  <c r="AN477" i="2" s="1"/>
  <c r="AH478" i="2"/>
  <c r="AN478" i="2" s="1"/>
  <c r="AH479" i="2"/>
  <c r="AN479" i="2" s="1"/>
  <c r="AH480" i="2"/>
  <c r="AN480" i="2" s="1"/>
  <c r="AH481" i="2"/>
  <c r="AN481" i="2" s="1"/>
  <c r="AH482" i="2"/>
  <c r="AN482" i="2" s="1"/>
  <c r="AH483" i="2"/>
  <c r="AN483" i="2" s="1"/>
  <c r="AH484" i="2"/>
  <c r="AN484" i="2" s="1"/>
  <c r="AH485" i="2"/>
  <c r="AN485" i="2" s="1"/>
  <c r="AH486" i="2"/>
  <c r="AN486" i="2" s="1"/>
  <c r="AH487" i="2"/>
  <c r="AN487" i="2" s="1"/>
  <c r="AH488" i="2"/>
  <c r="AN488" i="2" s="1"/>
  <c r="AH489" i="2"/>
  <c r="AN489" i="2" s="1"/>
  <c r="AH490" i="2"/>
  <c r="AN490" i="2" s="1"/>
  <c r="AH491" i="2"/>
  <c r="AN491" i="2" s="1"/>
  <c r="AH511" i="2"/>
  <c r="AN511" i="2" s="1"/>
  <c r="AH512" i="2"/>
  <c r="AN512" i="2" s="1"/>
  <c r="AH513" i="2"/>
  <c r="AN513" i="2" s="1"/>
  <c r="AH514" i="2"/>
  <c r="AN514" i="2" s="1"/>
  <c r="AH515" i="2"/>
  <c r="AN515" i="2" s="1"/>
  <c r="AH516" i="2"/>
  <c r="AN516" i="2" s="1"/>
  <c r="AH517" i="2"/>
  <c r="AN517" i="2" s="1"/>
  <c r="AH518" i="2"/>
  <c r="AN518" i="2" s="1"/>
  <c r="AH519" i="2"/>
  <c r="AN519" i="2" s="1"/>
  <c r="AH520" i="2"/>
  <c r="AN520" i="2" s="1"/>
  <c r="AH521" i="2"/>
  <c r="AN521" i="2" s="1"/>
  <c r="AH522" i="2"/>
  <c r="AN522" i="2" s="1"/>
  <c r="AH523" i="2"/>
  <c r="AN523" i="2" s="1"/>
  <c r="AH524" i="2"/>
  <c r="AN524" i="2" s="1"/>
  <c r="AH525" i="2"/>
  <c r="AN525" i="2" s="1"/>
  <c r="AH526" i="2"/>
  <c r="AN526" i="2" s="1"/>
  <c r="AH527" i="2"/>
  <c r="AN527" i="2" s="1"/>
  <c r="AH528" i="2"/>
  <c r="AN528" i="2" s="1"/>
  <c r="AH529" i="2"/>
  <c r="AN529" i="2" s="1"/>
  <c r="AH530" i="2"/>
  <c r="AN530" i="2" s="1"/>
  <c r="AH531" i="2"/>
  <c r="AN531" i="2" s="1"/>
  <c r="AH532" i="2"/>
  <c r="AN532" i="2" s="1"/>
  <c r="AH533" i="2"/>
  <c r="AN533" i="2" s="1"/>
  <c r="AH534" i="2"/>
  <c r="AN534" i="2" s="1"/>
  <c r="AH535" i="2"/>
  <c r="AN535" i="2" s="1"/>
  <c r="AH536" i="2"/>
  <c r="AN536" i="2" s="1"/>
  <c r="AH537" i="2"/>
  <c r="AN537" i="2" s="1"/>
  <c r="AH538" i="2"/>
  <c r="AN538" i="2" s="1"/>
  <c r="AH539" i="2"/>
  <c r="AN539" i="2" s="1"/>
  <c r="AH540" i="2"/>
  <c r="AN540" i="2" s="1"/>
  <c r="AH541" i="2"/>
  <c r="AN541" i="2" s="1"/>
  <c r="AH542" i="2"/>
  <c r="AN542" i="2" s="1"/>
  <c r="AH543" i="2"/>
  <c r="AN543" i="2" s="1"/>
  <c r="AH544" i="2"/>
  <c r="AN544" i="2" s="1"/>
  <c r="AH545" i="2"/>
  <c r="AN545" i="2" s="1"/>
  <c r="AH546" i="2"/>
  <c r="AN546" i="2" s="1"/>
  <c r="AH547" i="2"/>
  <c r="AN547" i="2" s="1"/>
  <c r="AH548" i="2"/>
  <c r="AN548" i="2" s="1"/>
  <c r="AH549" i="2"/>
  <c r="AN549" i="2" s="1"/>
  <c r="AH550" i="2"/>
  <c r="AN550" i="2" s="1"/>
  <c r="AH551" i="2"/>
  <c r="AN551" i="2" s="1"/>
  <c r="AH552" i="2"/>
  <c r="AN552" i="2" s="1"/>
  <c r="AH553" i="2"/>
  <c r="AN553" i="2" s="1"/>
  <c r="AH554" i="2"/>
  <c r="AN554" i="2" s="1"/>
  <c r="AH556" i="2"/>
  <c r="AN556" i="2" s="1"/>
  <c r="AH557" i="2"/>
  <c r="AN557" i="2" s="1"/>
  <c r="AH558" i="2"/>
  <c r="AN558" i="2" s="1"/>
  <c r="AH559" i="2"/>
  <c r="AN559" i="2" s="1"/>
  <c r="AH560" i="2"/>
  <c r="AN560" i="2" s="1"/>
  <c r="AH561" i="2"/>
  <c r="AN561" i="2" s="1"/>
  <c r="AH562" i="2"/>
  <c r="AN562" i="2" s="1"/>
  <c r="AH563" i="2"/>
  <c r="AN563" i="2" s="1"/>
  <c r="AH564" i="2"/>
  <c r="AN564" i="2" s="1"/>
  <c r="AH565" i="2"/>
  <c r="AN565" i="2" s="1"/>
  <c r="AH566" i="2"/>
  <c r="AN566" i="2" s="1"/>
  <c r="AH567" i="2"/>
  <c r="AN567" i="2" s="1"/>
  <c r="AH568" i="2"/>
  <c r="AN568" i="2" s="1"/>
  <c r="AH569" i="2"/>
  <c r="AN569" i="2" s="1"/>
  <c r="AH570" i="2"/>
  <c r="AN570" i="2" s="1"/>
  <c r="AH571" i="2"/>
  <c r="AN571" i="2" s="1"/>
  <c r="AH572" i="2"/>
  <c r="AN572" i="2" s="1"/>
  <c r="AH573" i="2"/>
  <c r="AN573" i="2" s="1"/>
  <c r="AH574" i="2"/>
  <c r="AN574" i="2" s="1"/>
  <c r="AH575" i="2"/>
  <c r="AN575" i="2" s="1"/>
  <c r="AH576" i="2"/>
  <c r="AN576" i="2" s="1"/>
  <c r="AH577" i="2"/>
  <c r="AN577" i="2" s="1"/>
  <c r="AH578" i="2"/>
  <c r="AN578" i="2" s="1"/>
  <c r="AH579" i="2"/>
  <c r="AN579" i="2" s="1"/>
  <c r="AH580" i="2"/>
  <c r="AN580" i="2" s="1"/>
  <c r="AH581" i="2"/>
  <c r="AN581" i="2" s="1"/>
  <c r="AH582" i="2"/>
  <c r="AN582" i="2" s="1"/>
  <c r="AH583" i="2"/>
  <c r="AN583" i="2" s="1"/>
  <c r="AH584" i="2"/>
  <c r="AN584" i="2" s="1"/>
  <c r="AH585" i="2"/>
  <c r="AN585" i="2" s="1"/>
  <c r="AH586" i="2"/>
  <c r="AN586" i="2" s="1"/>
  <c r="AH587" i="2"/>
  <c r="AN587" i="2" s="1"/>
  <c r="AH588" i="2"/>
  <c r="AN588" i="2" s="1"/>
  <c r="AH589" i="2"/>
  <c r="AN589" i="2" s="1"/>
  <c r="AH590" i="2"/>
  <c r="AN590" i="2" s="1"/>
  <c r="AH591" i="2"/>
  <c r="AN591" i="2" s="1"/>
  <c r="AH592" i="2"/>
  <c r="AN592" i="2" s="1"/>
  <c r="AH593" i="2"/>
  <c r="AN593" i="2" s="1"/>
  <c r="AH594" i="2"/>
  <c r="AN594" i="2" s="1"/>
  <c r="AH595" i="2"/>
  <c r="AN595" i="2" s="1"/>
  <c r="AH596" i="2"/>
  <c r="AN596" i="2" s="1"/>
  <c r="AH597" i="2"/>
  <c r="AN597" i="2" s="1"/>
  <c r="AH598" i="2"/>
  <c r="AN598" i="2" s="1"/>
  <c r="AH599" i="2"/>
  <c r="AN599" i="2" s="1"/>
  <c r="AH600" i="2"/>
  <c r="AN600" i="2" s="1"/>
  <c r="AH601" i="2"/>
  <c r="AN601" i="2" s="1"/>
  <c r="AH602" i="2"/>
  <c r="AN602" i="2" s="1"/>
  <c r="AH603" i="2"/>
  <c r="AN603" i="2" s="1"/>
  <c r="AH604" i="2"/>
  <c r="AN604" i="2" s="1"/>
  <c r="AH605" i="2"/>
  <c r="AN605" i="2" s="1"/>
  <c r="AH606" i="2"/>
  <c r="AN606" i="2" s="1"/>
  <c r="AH607" i="2"/>
  <c r="AN607" i="2" s="1"/>
  <c r="AH608" i="2"/>
  <c r="AN608" i="2" s="1"/>
  <c r="AH609" i="2"/>
  <c r="AN609" i="2" s="1"/>
  <c r="AH610" i="2"/>
  <c r="AN610" i="2" s="1"/>
  <c r="AH611" i="2"/>
  <c r="AN611" i="2" s="1"/>
  <c r="AH612" i="2"/>
  <c r="AN612" i="2" s="1"/>
  <c r="AH613" i="2"/>
  <c r="AN613" i="2" s="1"/>
  <c r="AH614" i="2"/>
  <c r="AN614" i="2" s="1"/>
  <c r="AH615" i="2"/>
  <c r="AN615" i="2" s="1"/>
  <c r="AH616" i="2"/>
  <c r="AN616" i="2" s="1"/>
  <c r="AH617" i="2"/>
  <c r="AN617" i="2" s="1"/>
  <c r="AH618" i="2"/>
  <c r="AN618" i="2" s="1"/>
  <c r="AH619" i="2"/>
  <c r="AN619" i="2" s="1"/>
  <c r="AH620" i="2"/>
  <c r="AN620" i="2" s="1"/>
  <c r="AH621" i="2"/>
  <c r="AN621" i="2" s="1"/>
  <c r="AH622" i="2"/>
  <c r="AN622" i="2" s="1"/>
  <c r="AH623" i="2"/>
  <c r="AN623" i="2" s="1"/>
  <c r="AH624" i="2"/>
  <c r="AN624" i="2" s="1"/>
  <c r="AH625" i="2"/>
  <c r="AN625" i="2" s="1"/>
  <c r="AH626" i="2"/>
  <c r="AN626" i="2" s="1"/>
  <c r="AH627" i="2"/>
  <c r="AN627" i="2" s="1"/>
  <c r="AH628" i="2"/>
  <c r="AN628" i="2" s="1"/>
  <c r="AH629" i="2"/>
  <c r="AN629" i="2" s="1"/>
  <c r="AH630" i="2"/>
  <c r="AN630" i="2" s="1"/>
  <c r="AH631" i="2"/>
  <c r="AN631" i="2" s="1"/>
  <c r="AH632" i="2"/>
  <c r="AN632" i="2" s="1"/>
  <c r="AH633" i="2"/>
  <c r="AN633" i="2" s="1"/>
  <c r="AH634" i="2"/>
  <c r="AN634" i="2" s="1"/>
  <c r="AH635" i="2"/>
  <c r="AN635" i="2" s="1"/>
  <c r="AH636" i="2"/>
  <c r="AN636" i="2" s="1"/>
  <c r="AH637" i="2"/>
  <c r="AN637" i="2" s="1"/>
  <c r="AH638" i="2"/>
  <c r="AN638" i="2" s="1"/>
  <c r="AH639" i="2"/>
  <c r="AN639" i="2" s="1"/>
  <c r="AH640" i="2"/>
  <c r="AN640" i="2" s="1"/>
  <c r="AH641" i="2"/>
  <c r="AN641" i="2" s="1"/>
  <c r="AH642" i="2"/>
  <c r="AN642" i="2" s="1"/>
  <c r="AH643" i="2"/>
  <c r="AN643" i="2" s="1"/>
  <c r="AH644" i="2"/>
  <c r="AN644" i="2" s="1"/>
  <c r="AH645" i="2"/>
  <c r="AN645" i="2" s="1"/>
  <c r="AH646" i="2"/>
  <c r="AN646" i="2" s="1"/>
  <c r="AH647" i="2"/>
  <c r="AN647" i="2" s="1"/>
  <c r="AH648" i="2"/>
  <c r="AN648" i="2" s="1"/>
  <c r="AH649" i="2"/>
  <c r="AN649" i="2" s="1"/>
  <c r="AH650" i="2"/>
  <c r="AN650" i="2" s="1"/>
  <c r="AH651" i="2"/>
  <c r="AN651" i="2" s="1"/>
  <c r="AH652" i="2"/>
  <c r="AN652" i="2" s="1"/>
  <c r="AH653" i="2"/>
  <c r="AN653" i="2" s="1"/>
  <c r="AH654" i="2"/>
  <c r="AN654" i="2" s="1"/>
  <c r="AH655" i="2"/>
  <c r="AN655" i="2" s="1"/>
  <c r="AH656" i="2"/>
  <c r="AN656" i="2" s="1"/>
  <c r="AH657" i="2"/>
  <c r="AN657" i="2" s="1"/>
  <c r="AH658" i="2"/>
  <c r="AN658" i="2" s="1"/>
  <c r="AH659" i="2"/>
  <c r="AN659" i="2" s="1"/>
  <c r="AH660" i="2"/>
  <c r="AN660" i="2" s="1"/>
  <c r="AN5" i="2"/>
</calcChain>
</file>

<file path=xl/sharedStrings.xml><?xml version="1.0" encoding="utf-8"?>
<sst xmlns="http://schemas.openxmlformats.org/spreadsheetml/2006/main" count="3960" uniqueCount="1700">
  <si>
    <t>Sample name</t>
  </si>
  <si>
    <t>Locality</t>
  </si>
  <si>
    <t>Latitude</t>
  </si>
  <si>
    <t>Longitude</t>
  </si>
  <si>
    <t>EMPA</t>
  </si>
  <si>
    <t>n</t>
  </si>
  <si>
    <t>Ni in ppm</t>
  </si>
  <si>
    <t>Mn in ppm</t>
  </si>
  <si>
    <t>Ca in ppm</t>
  </si>
  <si>
    <t>LA ICP-MS</t>
  </si>
  <si>
    <t>Zn in ppm</t>
  </si>
  <si>
    <t>Al in ppm</t>
  </si>
  <si>
    <t>Sc in ppm</t>
  </si>
  <si>
    <t>Ga in ppm</t>
  </si>
  <si>
    <t>Average</t>
  </si>
  <si>
    <t>STD</t>
  </si>
  <si>
    <t>ERZ</t>
  </si>
  <si>
    <t>A29</t>
  </si>
  <si>
    <t>Hörðufell/Herðubreið</t>
  </si>
  <si>
    <t>MBR-1609-01</t>
  </si>
  <si>
    <t>Brandur postglacial craters</t>
  </si>
  <si>
    <t>ICE08R-20</t>
  </si>
  <si>
    <t xml:space="preserve">Fontur, craters </t>
  </si>
  <si>
    <t>MBR-1609-02</t>
  </si>
  <si>
    <t>MBR-1609-03</t>
  </si>
  <si>
    <t>MBR-1609-05</t>
  </si>
  <si>
    <t>Saxi, Postglacial crater</t>
  </si>
  <si>
    <t>NRZ</t>
  </si>
  <si>
    <t>BORG-1</t>
  </si>
  <si>
    <t>Borgarhraun</t>
  </si>
  <si>
    <t>NAL-352</t>
  </si>
  <si>
    <t>Upptyppingar</t>
  </si>
  <si>
    <t>NAL 595</t>
  </si>
  <si>
    <t>Kistufell</t>
  </si>
  <si>
    <t>NAL 611</t>
  </si>
  <si>
    <t>NAL-625</t>
  </si>
  <si>
    <t>Vaðalda</t>
  </si>
  <si>
    <t>NAL-688</t>
  </si>
  <si>
    <t>Eggert</t>
  </si>
  <si>
    <t>Th-29</t>
  </si>
  <si>
    <t>Þeistareykir picrite</t>
  </si>
  <si>
    <t>WRZ</t>
  </si>
  <si>
    <t>BUR-1-2410</t>
  </si>
  <si>
    <t>Búrfellshraun</t>
  </si>
  <si>
    <t>D-2</t>
  </si>
  <si>
    <t>Háleyjabunga</t>
  </si>
  <si>
    <t>GRIN-1</t>
  </si>
  <si>
    <t>Grindavík</t>
  </si>
  <si>
    <t>ISO-1</t>
  </si>
  <si>
    <t>Ísólfskáli</t>
  </si>
  <si>
    <t>MAE-1</t>
  </si>
  <si>
    <t>Mælifell</t>
  </si>
  <si>
    <t>MID-1</t>
  </si>
  <si>
    <t>Miðfell</t>
  </si>
  <si>
    <t>THREN-1</t>
  </si>
  <si>
    <t>Þrengsli</t>
  </si>
  <si>
    <t>VATN-1</t>
  </si>
  <si>
    <t>Vatnsheiði</t>
  </si>
  <si>
    <t>Skeljafell</t>
  </si>
  <si>
    <t>SKRID-1</t>
  </si>
  <si>
    <t>Skriðufell</t>
  </si>
  <si>
    <t>THJOR</t>
  </si>
  <si>
    <t>ICE08R-01</t>
  </si>
  <si>
    <t>Bjarnardalsá</t>
  </si>
  <si>
    <t>ICE08R-02</t>
  </si>
  <si>
    <t>Selárdalur</t>
  </si>
  <si>
    <t>ICE08R-04b</t>
  </si>
  <si>
    <t>Ekkisdalur</t>
  </si>
  <si>
    <t>Lambadalur</t>
  </si>
  <si>
    <t>Dýrafjörður</t>
  </si>
  <si>
    <t>POI-07-01</t>
  </si>
  <si>
    <t>Reykjafjörður syðri</t>
  </si>
  <si>
    <t>duplicate</t>
  </si>
  <si>
    <t>TUNG 1</t>
  </si>
  <si>
    <t>Tungudalur</t>
  </si>
  <si>
    <t>SIVZ</t>
  </si>
  <si>
    <t>FIM-GSV</t>
  </si>
  <si>
    <t>HAMRA-1</t>
  </si>
  <si>
    <t>HVAMM-2</t>
  </si>
  <si>
    <t>HVIT-1</t>
  </si>
  <si>
    <t>Hvítmaga</t>
  </si>
  <si>
    <t>SAL-575</t>
  </si>
  <si>
    <t>SAL-690</t>
  </si>
  <si>
    <t>Katla</t>
  </si>
  <si>
    <t>Ni 23393</t>
  </si>
  <si>
    <t>Stórhöfði (Vestmanneyjar)</t>
  </si>
  <si>
    <t>Ni 23436</t>
  </si>
  <si>
    <t>Ræningjatangi (Vestmanneyjar)</t>
  </si>
  <si>
    <t>Surtsey 1967</t>
  </si>
  <si>
    <t>Surtsey 1967 basalt</t>
  </si>
  <si>
    <t>ÖVZ</t>
  </si>
  <si>
    <t>Ö59</t>
  </si>
  <si>
    <t>Öræfajökull</t>
  </si>
  <si>
    <t>Ö85</t>
  </si>
  <si>
    <t>SAL-688 (768)</t>
  </si>
  <si>
    <t>SNS</t>
  </si>
  <si>
    <t>SNS-206</t>
  </si>
  <si>
    <t>Nykurhraun</t>
  </si>
  <si>
    <t>SNS209</t>
  </si>
  <si>
    <t>Berserkjahraun</t>
  </si>
  <si>
    <t>SNS214</t>
  </si>
  <si>
    <t>Ólafsvíkurenni</t>
  </si>
  <si>
    <t>SNS219</t>
  </si>
  <si>
    <t>Rauðhólahraun</t>
  </si>
  <si>
    <t>SNS221</t>
  </si>
  <si>
    <t>Bekkjahraun</t>
  </si>
  <si>
    <t>SNS224</t>
  </si>
  <si>
    <t>Búðahraun</t>
  </si>
  <si>
    <t>All trace element contens were calibrated using normalised EMPA derived Si concentrations. The given concentrations are based on the average of three measurements</t>
  </si>
  <si>
    <t>Region</t>
  </si>
  <si>
    <t>Total(Mass%)</t>
  </si>
  <si>
    <t>Forsterite number</t>
  </si>
  <si>
    <t>Si</t>
  </si>
  <si>
    <t>Ti</t>
  </si>
  <si>
    <t>Al</t>
  </si>
  <si>
    <t>Fe</t>
  </si>
  <si>
    <t>Mn</t>
  </si>
  <si>
    <t>Mg</t>
  </si>
  <si>
    <t>Ca</t>
  </si>
  <si>
    <t>Na</t>
  </si>
  <si>
    <t>P</t>
  </si>
  <si>
    <t>Cr</t>
  </si>
  <si>
    <t>Co</t>
  </si>
  <si>
    <t>Ni</t>
  </si>
  <si>
    <t>Zn</t>
  </si>
  <si>
    <t>A29-1 pt4</t>
  </si>
  <si>
    <t>A29-1-pt2</t>
  </si>
  <si>
    <t>A29_2 pt1</t>
  </si>
  <si>
    <t>A29-2-pt2</t>
  </si>
  <si>
    <t>A29-2-pt3</t>
  </si>
  <si>
    <t>A29_3 pt1</t>
  </si>
  <si>
    <t>A29-3-pt2</t>
  </si>
  <si>
    <t>A29-3-pt3</t>
  </si>
  <si>
    <t>A29_5 pt1</t>
  </si>
  <si>
    <t>A29-5-pt2</t>
  </si>
  <si>
    <t>A29-5-pt3</t>
  </si>
  <si>
    <t>ICE08R-20_1 pt1</t>
  </si>
  <si>
    <t>ICE08R-20-1 pt2</t>
  </si>
  <si>
    <t>ICE08R-20-1 pt3</t>
  </si>
  <si>
    <t>ICE08R-20_5 pt1</t>
  </si>
  <si>
    <t>ICE08R-20-5 pt2</t>
  </si>
  <si>
    <t>ICE08R-20-5 pt3</t>
  </si>
  <si>
    <t>ICE08R-20_6 pt1</t>
  </si>
  <si>
    <t>ICE08R-20-6 pt2</t>
  </si>
  <si>
    <t>ICE08R-20-6 pt3</t>
  </si>
  <si>
    <t>9370-2 pt2</t>
  </si>
  <si>
    <t>9370-2 pt3</t>
  </si>
  <si>
    <t>9370-4 pt1</t>
  </si>
  <si>
    <t>9370-4 pt2</t>
  </si>
  <si>
    <t>9370-4 pt3</t>
  </si>
  <si>
    <t>9370-4 pt4</t>
  </si>
  <si>
    <t>9370-4 pt5</t>
  </si>
  <si>
    <t>9370-4 pt6</t>
  </si>
  <si>
    <t>9370-5 pt1</t>
  </si>
  <si>
    <t>9370-5 pt2</t>
  </si>
  <si>
    <t>9370-5 pt3</t>
  </si>
  <si>
    <t>9370-5 pt4</t>
  </si>
  <si>
    <t>9370-5 pt5</t>
  </si>
  <si>
    <t>9370-5 pt6</t>
  </si>
  <si>
    <t>9370-6 pt1</t>
  </si>
  <si>
    <t>9370-6 pt2</t>
  </si>
  <si>
    <t>9370-6 pt3</t>
  </si>
  <si>
    <t>9381-1 pt1</t>
  </si>
  <si>
    <t>9381-1 pt2</t>
  </si>
  <si>
    <t>9381-1 pt3</t>
  </si>
  <si>
    <t>9381-1 pt4</t>
  </si>
  <si>
    <t>9381-1 pt5</t>
  </si>
  <si>
    <t>9381-1 pt6</t>
  </si>
  <si>
    <t>9381-3 pt1</t>
  </si>
  <si>
    <t>9381-3 pt2</t>
  </si>
  <si>
    <t>9381-3 pt3</t>
  </si>
  <si>
    <t>9381-4 pt1</t>
  </si>
  <si>
    <t>9381-4 pt2</t>
  </si>
  <si>
    <t>9381-4 pt3</t>
  </si>
  <si>
    <t>9381-5 pt1</t>
  </si>
  <si>
    <t>9381-5 pt2</t>
  </si>
  <si>
    <t>9381-5 pt3</t>
  </si>
  <si>
    <t>9381-5 pt4</t>
  </si>
  <si>
    <t>9381-5 pt5</t>
  </si>
  <si>
    <t>9381-5 pt6</t>
  </si>
  <si>
    <t>9393_3 pt1</t>
  </si>
  <si>
    <t>9393-3 pt2</t>
  </si>
  <si>
    <t>9393-3 pt3</t>
  </si>
  <si>
    <t>9393-6 pt1</t>
  </si>
  <si>
    <t>9393-6 pt2</t>
  </si>
  <si>
    <t>9393-6 pt3</t>
  </si>
  <si>
    <t>9393_5 pt1</t>
  </si>
  <si>
    <t>9393-5 pt2</t>
  </si>
  <si>
    <t>9393-5 pt3</t>
  </si>
  <si>
    <t>BORG-1 1 pt1</t>
  </si>
  <si>
    <t>BORG-1 1 pt2</t>
  </si>
  <si>
    <t>BORG-1 1 pt3</t>
  </si>
  <si>
    <t>BORG-1-1 pt1</t>
  </si>
  <si>
    <t>BORG-1-1 pt2</t>
  </si>
  <si>
    <t>BORG-1-1 pt3</t>
  </si>
  <si>
    <t>BORG-1 2 pt1</t>
  </si>
  <si>
    <t>BORG-1 2 pt2</t>
  </si>
  <si>
    <t>BORG-1 2 pt3</t>
  </si>
  <si>
    <t>BORG-1-2 pt2</t>
  </si>
  <si>
    <t>BORG-1-2 pt3</t>
  </si>
  <si>
    <t>BORG-1-4 pt1</t>
  </si>
  <si>
    <t>BORG-1-4 pt2</t>
  </si>
  <si>
    <t>BORG-1 5 pt1</t>
  </si>
  <si>
    <t>BORG-1 5 pt2</t>
  </si>
  <si>
    <t>BORG-1 5 pt3</t>
  </si>
  <si>
    <t>BORG-1-5 pt2</t>
  </si>
  <si>
    <t>BORG-1-5 pt3</t>
  </si>
  <si>
    <t>NAL 352_3 pt1</t>
  </si>
  <si>
    <t>NAL 352-3 pt2</t>
  </si>
  <si>
    <t>NAL 352-3 pt3</t>
  </si>
  <si>
    <t>NAL 352-5 pt1</t>
  </si>
  <si>
    <t>NAL 352-5 pt1a</t>
  </si>
  <si>
    <t>NAL 352-5 pt1b</t>
  </si>
  <si>
    <t>NAL 352-5 pt2</t>
  </si>
  <si>
    <t>NAL 352-5 pt3</t>
  </si>
  <si>
    <t>NAL 352-7 pt1</t>
  </si>
  <si>
    <t>NAL 352-7 pt2</t>
  </si>
  <si>
    <t>NAL 352-7 pt3</t>
  </si>
  <si>
    <t>NAL 352-8 pt1</t>
  </si>
  <si>
    <t>NAL 352-8 pt2</t>
  </si>
  <si>
    <t>NAL 352-8 pt3</t>
  </si>
  <si>
    <t>NAL 595-1 pt1</t>
  </si>
  <si>
    <t>NAL 595-1 pt2</t>
  </si>
  <si>
    <t>NAL 595-1 pt3</t>
  </si>
  <si>
    <t>NAL 595-1 pt3a</t>
  </si>
  <si>
    <t>NAL 595-4 pt1</t>
  </si>
  <si>
    <t>NAL 595-4 pt2</t>
  </si>
  <si>
    <t>NAL 595-4 pt3</t>
  </si>
  <si>
    <t>NAL 595-5 pt1</t>
  </si>
  <si>
    <t>NAL 595-5 pt2</t>
  </si>
  <si>
    <t>NAL 595-5 pt3</t>
  </si>
  <si>
    <t>NAL 611-1 pt1</t>
  </si>
  <si>
    <t>NAL 611-1 pt2</t>
  </si>
  <si>
    <t>NAL 611-1 pt3</t>
  </si>
  <si>
    <t>NAL 611-1 pt4</t>
  </si>
  <si>
    <t>NAL 611-1 pt5</t>
  </si>
  <si>
    <t>NAL 611-1 pt6</t>
  </si>
  <si>
    <t>NAL 611-3 pt1</t>
  </si>
  <si>
    <t>NAL 611-3 pt2</t>
  </si>
  <si>
    <t>NAL 611-3 pt3</t>
  </si>
  <si>
    <t>NAL 611-4 pt1</t>
  </si>
  <si>
    <t>NAL 611-4 pt2</t>
  </si>
  <si>
    <t>NAL 611-4 pt3</t>
  </si>
  <si>
    <t>NAL 611-4 pt4</t>
  </si>
  <si>
    <t>NAL 611-4 pt5</t>
  </si>
  <si>
    <t>NAL 625-1 pt1</t>
  </si>
  <si>
    <t>NAL 625-1 pt2</t>
  </si>
  <si>
    <t>NAL 625-1 pt3</t>
  </si>
  <si>
    <t>NAL 625_3 pt1</t>
  </si>
  <si>
    <t>NAL 625-3 pt2</t>
  </si>
  <si>
    <t>NAL 625-3 pt3</t>
  </si>
  <si>
    <t>NAL 625_4 pt1</t>
  </si>
  <si>
    <t>NAL 625-4 pt2</t>
  </si>
  <si>
    <t>NAL 625-4 pt3</t>
  </si>
  <si>
    <t>NAL 625_5 pt1</t>
  </si>
  <si>
    <t>NAL 625-5 pt2</t>
  </si>
  <si>
    <t>NAL 625-5 pt3</t>
  </si>
  <si>
    <t>NAL 625-6 pt1</t>
  </si>
  <si>
    <t>NAL 625-6 pt2</t>
  </si>
  <si>
    <t>NAL 625-6 pt3</t>
  </si>
  <si>
    <t>NAL 688-1 pt1</t>
  </si>
  <si>
    <t>NAL 688-1 pt2</t>
  </si>
  <si>
    <t>NAL 688-2 pt1</t>
  </si>
  <si>
    <t>NAL 688-2 pt2</t>
  </si>
  <si>
    <t>NAL 688-2 pt3</t>
  </si>
  <si>
    <t>NAL 688-3 pt1</t>
  </si>
  <si>
    <t>NAL 688-3 pt2</t>
  </si>
  <si>
    <t>NAL 688-3 pt3</t>
  </si>
  <si>
    <t>NAL 688-3 pt4</t>
  </si>
  <si>
    <t>NAL 688-3 pt5</t>
  </si>
  <si>
    <t>NAL 688-5 pt1</t>
  </si>
  <si>
    <t>NAL 688-5 pt2</t>
  </si>
  <si>
    <t>NAL 688-5 pt3</t>
  </si>
  <si>
    <t>NAL 688-5 pt5</t>
  </si>
  <si>
    <t>NAL 688-5 pt6</t>
  </si>
  <si>
    <t>NAL 688-5 pt7</t>
  </si>
  <si>
    <t>Th29-1 pt1</t>
  </si>
  <si>
    <t>Th29-1 pt2</t>
  </si>
  <si>
    <t>Th29-1 pt3</t>
  </si>
  <si>
    <t>Th29-1 pt4</t>
  </si>
  <si>
    <t>Th29-1 pt5</t>
  </si>
  <si>
    <t>Th29-1 pt6</t>
  </si>
  <si>
    <t>Th29_2 pt1</t>
  </si>
  <si>
    <t>Th29-2 pt2</t>
  </si>
  <si>
    <t>Th29-2 pt3</t>
  </si>
  <si>
    <t>Th29-2 pt4</t>
  </si>
  <si>
    <t>Th29-2 pt5</t>
  </si>
  <si>
    <t>Th29-2 pt6</t>
  </si>
  <si>
    <t>Th29_3 pt1</t>
  </si>
  <si>
    <t>Th29-3 pt3</t>
  </si>
  <si>
    <t>Th29-3 pt4</t>
  </si>
  <si>
    <t>Th29-3 pt5</t>
  </si>
  <si>
    <t>Th29-3 pt6</t>
  </si>
  <si>
    <t>Th29_5 pt1</t>
  </si>
  <si>
    <t>Th29-5 pt2</t>
  </si>
  <si>
    <t>Th29-5 pt3</t>
  </si>
  <si>
    <t>Th29-5 pt4</t>
  </si>
  <si>
    <t>Th29-5 pt5</t>
  </si>
  <si>
    <t>Th29-5 pt6</t>
  </si>
  <si>
    <t>BUR-1-2 pt1</t>
  </si>
  <si>
    <t>BUR 1-2 pt2</t>
  </si>
  <si>
    <t>BUR 1-2 pt3</t>
  </si>
  <si>
    <t>BUR-1-3 pt1</t>
  </si>
  <si>
    <t>BUR 1-3 pt2</t>
  </si>
  <si>
    <t>BUR 1-3 pt3</t>
  </si>
  <si>
    <t>BUR-1-5 pt1</t>
  </si>
  <si>
    <t>BUR 1-5 pt2</t>
  </si>
  <si>
    <t>BUR 1-5 pt3</t>
  </si>
  <si>
    <t>D2_1 pt1</t>
  </si>
  <si>
    <t>D2-1 pt2</t>
  </si>
  <si>
    <t>D2-1 pt3</t>
  </si>
  <si>
    <t>D2_2 pt1</t>
  </si>
  <si>
    <t>D2-2 pt2</t>
  </si>
  <si>
    <t>D2-2 pt3</t>
  </si>
  <si>
    <t>D2_3 pt1</t>
  </si>
  <si>
    <t>D2-3 pt2</t>
  </si>
  <si>
    <t>D2-3 pt3</t>
  </si>
  <si>
    <t>GRIN-1-pt1</t>
  </si>
  <si>
    <t>GRIN-1-pt2</t>
  </si>
  <si>
    <t>GRIN-1-pt3</t>
  </si>
  <si>
    <t>GRIN_2 pt1</t>
  </si>
  <si>
    <t>GRIN-2-pt2</t>
  </si>
  <si>
    <t>GRIN-2-pt3</t>
  </si>
  <si>
    <t>GRIN_3 pt1</t>
  </si>
  <si>
    <t>GRIN-3-pt2</t>
  </si>
  <si>
    <t>GRIN-3-pt3</t>
  </si>
  <si>
    <t>GRIN_5 pt1</t>
  </si>
  <si>
    <t>GRIN-5-pt2</t>
  </si>
  <si>
    <t>GRIN-5-pt3</t>
  </si>
  <si>
    <t>ISO-1 pt1</t>
  </si>
  <si>
    <t>ISO-1 pt2</t>
  </si>
  <si>
    <t>ISO-1 pt3</t>
  </si>
  <si>
    <t>ISO_2 pt1</t>
  </si>
  <si>
    <t>ISO-2 pt2</t>
  </si>
  <si>
    <t>ISO-2 pt3</t>
  </si>
  <si>
    <t>ISO_3 pt1</t>
  </si>
  <si>
    <t>ISO-3 pt2</t>
  </si>
  <si>
    <t>ISO-3 pt3</t>
  </si>
  <si>
    <t>ISO-4 pt1</t>
  </si>
  <si>
    <t>ISO-4 pt2</t>
  </si>
  <si>
    <t>ISO-4 pt3</t>
  </si>
  <si>
    <t>ISO_5 pt1</t>
  </si>
  <si>
    <t>ISO-5 pt2</t>
  </si>
  <si>
    <t>ISO-5 pt3</t>
  </si>
  <si>
    <t>MAE_1 pt1</t>
  </si>
  <si>
    <t>MAE-1-pt2</t>
  </si>
  <si>
    <t>MAE-1-pt3</t>
  </si>
  <si>
    <t>MAE_3 pt1</t>
  </si>
  <si>
    <t>MAE-3-pt2</t>
  </si>
  <si>
    <t>MAE-3-pt3</t>
  </si>
  <si>
    <t>MAE_4 pt1</t>
  </si>
  <si>
    <t>MAE-4-pt2</t>
  </si>
  <si>
    <t>MAE-4-pt3</t>
  </si>
  <si>
    <t>MAE-4-pt4</t>
  </si>
  <si>
    <t>MID 1-2 pt1</t>
  </si>
  <si>
    <t>MID 1-2 pt1a</t>
  </si>
  <si>
    <t>MID 1-2 pt2</t>
  </si>
  <si>
    <t>MID 1-2 pt3</t>
  </si>
  <si>
    <t>MID_4 pt1</t>
  </si>
  <si>
    <t>MID 1-4 pt2</t>
  </si>
  <si>
    <t>MID 1-4 pt3</t>
  </si>
  <si>
    <t>MID_5 pt1</t>
  </si>
  <si>
    <t>MID 1-5 pt2</t>
  </si>
  <si>
    <t>MID 1-5 pt3</t>
  </si>
  <si>
    <t>THREN_1 pt 1</t>
  </si>
  <si>
    <t>THREN-1 pt2</t>
  </si>
  <si>
    <t>THREN-1 pt3</t>
  </si>
  <si>
    <t>THREN_4 pt1</t>
  </si>
  <si>
    <t>THREN-4 pt2</t>
  </si>
  <si>
    <t>THREN-4 pt3</t>
  </si>
  <si>
    <t>THREN_7 pt1</t>
  </si>
  <si>
    <t>THREN-7 pt2</t>
  </si>
  <si>
    <t>THREN-7 pt3</t>
  </si>
  <si>
    <t>VATN-1 pt1</t>
  </si>
  <si>
    <t>VATN-1-pt2</t>
  </si>
  <si>
    <t>VATN-1-pt3</t>
  </si>
  <si>
    <t>VATN-2 pt1</t>
  </si>
  <si>
    <t>VATN-2-pt2</t>
  </si>
  <si>
    <t>VATN-2-pt3</t>
  </si>
  <si>
    <t>VATN-3 pt1</t>
  </si>
  <si>
    <t>VATN-3-pt2</t>
  </si>
  <si>
    <t>VATN-3-pt3</t>
  </si>
  <si>
    <t>Skeljafell_1 pt1</t>
  </si>
  <si>
    <t>Skeljafell-1 pt2</t>
  </si>
  <si>
    <t>Skeljafell-1 pt3</t>
  </si>
  <si>
    <t>Skeljafell-1 pt4</t>
  </si>
  <si>
    <t>Skeljafell_4 pt1</t>
  </si>
  <si>
    <t>Skeljafell-4 pt2</t>
  </si>
  <si>
    <t>Skeljafell-4 pt3</t>
  </si>
  <si>
    <t>Skeljafell_5 pt1</t>
  </si>
  <si>
    <t>Skeljafell-5 pt2</t>
  </si>
  <si>
    <t>Skeljafell-5 pt3</t>
  </si>
  <si>
    <t>SKRID_2 pt1</t>
  </si>
  <si>
    <t>SKRID-2 pt2</t>
  </si>
  <si>
    <t>SKRID-2 pt3</t>
  </si>
  <si>
    <t>SKRID_3 pt1</t>
  </si>
  <si>
    <t>SKRID-3 pt2</t>
  </si>
  <si>
    <t>SKRID-3 pt3</t>
  </si>
  <si>
    <t>SKRID_4 pt1</t>
  </si>
  <si>
    <t>SKRID-4 pt2</t>
  </si>
  <si>
    <t>SKRID-4 pt3</t>
  </si>
  <si>
    <t>Thjor_1 pt1</t>
  </si>
  <si>
    <t>Thjor 1-1 pt2</t>
  </si>
  <si>
    <t>Thjor 1-1 pt3</t>
  </si>
  <si>
    <t>Thjor 1-1 pt4</t>
  </si>
  <si>
    <t>Thjor_2 pt1</t>
  </si>
  <si>
    <t>Thjor 1-2 pt2</t>
  </si>
  <si>
    <t>Thjor 1-2 pt3</t>
  </si>
  <si>
    <t>Thjor_3 pt1</t>
  </si>
  <si>
    <t>Thjor 1-3 pt2</t>
  </si>
  <si>
    <t>Thjor 1-3 pt3</t>
  </si>
  <si>
    <t>ICE08R-01-1 pt1</t>
  </si>
  <si>
    <t>ICE08R-01-1 pt2</t>
  </si>
  <si>
    <t>ICE08R-01-1 pt3</t>
  </si>
  <si>
    <t>ICE08R-01-4 pt1</t>
  </si>
  <si>
    <t>ICE08R-01-4 pt2</t>
  </si>
  <si>
    <t>ICE08R-01-4 pt3</t>
  </si>
  <si>
    <t>ICE08R-01-5 pt1</t>
  </si>
  <si>
    <t>ICE08R-01-5 pt2</t>
  </si>
  <si>
    <t>ICE08R-01-5 pt3</t>
  </si>
  <si>
    <t>ICE08R-02_1 pt1</t>
  </si>
  <si>
    <t>ICE08R-02-1 pt2</t>
  </si>
  <si>
    <t>ICE08R-02-1 pt3</t>
  </si>
  <si>
    <t>ICE08R-02_2 pt1</t>
  </si>
  <si>
    <t>ICE08R-02-2 pt2</t>
  </si>
  <si>
    <t>ICE08R-02-2 pt3</t>
  </si>
  <si>
    <t>ICE08R-02-4 pt1</t>
  </si>
  <si>
    <t>ICE08R-02-4 pt2</t>
  </si>
  <si>
    <t>ICE08R-02-4 pt3</t>
  </si>
  <si>
    <t>ICE08R-02_5 pt1</t>
  </si>
  <si>
    <t>ICE08R-02-5 pt2</t>
  </si>
  <si>
    <t>ICE08R-02-5 pt3</t>
  </si>
  <si>
    <t>ICE08R-4b-1 pt1</t>
  </si>
  <si>
    <t>ICE08R-4b-1 pt2</t>
  </si>
  <si>
    <t>ICE08R-4b-1 pt3</t>
  </si>
  <si>
    <t>ICE08R-4b-2 pt1</t>
  </si>
  <si>
    <t>ICE08R-4b-2 pt2</t>
  </si>
  <si>
    <t>ICE08R-4b-2 pt3</t>
  </si>
  <si>
    <t>ICE08R-4b-3 pt1</t>
  </si>
  <si>
    <t>ICE08R-4b-3 pt2</t>
  </si>
  <si>
    <t>ICE08R-4b-3 pt3</t>
  </si>
  <si>
    <t>ICE08R-4b-4 pt1</t>
  </si>
  <si>
    <t>ICE08R-4b-4 pt2</t>
  </si>
  <si>
    <t>ICE08R-4b-4 pt3</t>
  </si>
  <si>
    <t>ICE08R-4b-41a</t>
  </si>
  <si>
    <t>ICE08R-4b-41b</t>
  </si>
  <si>
    <t>ICE08R-4b-41c</t>
  </si>
  <si>
    <t>ICE08R-4b-5 pt1</t>
  </si>
  <si>
    <t>ICE08R-4b-5 pt2</t>
  </si>
  <si>
    <t>ICE08R-4b-5 pt3</t>
  </si>
  <si>
    <t>Lambadalur -1 pt1</t>
  </si>
  <si>
    <t>Lambadalur -1 pt1a</t>
  </si>
  <si>
    <t>Lambadalur -1 pt1b</t>
  </si>
  <si>
    <t>Lambadalur -1 pt1c</t>
  </si>
  <si>
    <t>Lambadalur -1 pt2</t>
  </si>
  <si>
    <t>Lambadalur -1 pt3</t>
  </si>
  <si>
    <t>Lambadalur-1 pt1</t>
  </si>
  <si>
    <t>Lambadalur-1 pt2</t>
  </si>
  <si>
    <t>Lambadalur-1 pt3</t>
  </si>
  <si>
    <t>Lambadalur-4 pt1</t>
  </si>
  <si>
    <t>Lambadalur-4 pt2</t>
  </si>
  <si>
    <t>Lambadalur-4 pt3</t>
  </si>
  <si>
    <t>Lambadalur-5 pt1</t>
  </si>
  <si>
    <t>Lambadalur-5 pt2</t>
  </si>
  <si>
    <t>Lambadalur-5 pt3</t>
  </si>
  <si>
    <t>POI 07-01-1 pt1</t>
  </si>
  <si>
    <t>POI 07-01-1 pt1a</t>
  </si>
  <si>
    <t>POI 07-01-1 pt1b</t>
  </si>
  <si>
    <t>POI 07-01-1 pt1c</t>
  </si>
  <si>
    <t>POI 07-01-1 pt2</t>
  </si>
  <si>
    <t>POI 07-01-1 pt3</t>
  </si>
  <si>
    <t>POI 07-01-2 pt1</t>
  </si>
  <si>
    <t>POI 07-01-2 pt2</t>
  </si>
  <si>
    <t>POI 07-01-2 pt3</t>
  </si>
  <si>
    <t>POI 07-01-2 pt1a</t>
  </si>
  <si>
    <t>POI 07-01-2 pt1b</t>
  </si>
  <si>
    <t>POI 07-01-2 pt1c</t>
  </si>
  <si>
    <t>POI 07-01-3 pt1</t>
  </si>
  <si>
    <t>POI 07-01-3 pt1a</t>
  </si>
  <si>
    <t>POI 07-01-3 pt1b</t>
  </si>
  <si>
    <t>POI 07-01-3 pt1c</t>
  </si>
  <si>
    <t>POI 07-01-3 pt2</t>
  </si>
  <si>
    <t>POI 07-01-3 pt3</t>
  </si>
  <si>
    <t>POI 07-01-4 pt1</t>
  </si>
  <si>
    <t>POI 07-01-4 pt2</t>
  </si>
  <si>
    <t>POI 07-01-4 pt3</t>
  </si>
  <si>
    <t>POI 07-01-4 pt1a</t>
  </si>
  <si>
    <t>POI 07-01-4 pt1b</t>
  </si>
  <si>
    <t>POI 07-01-4 pt1c</t>
  </si>
  <si>
    <t>POI 07-01-6 pt1</t>
  </si>
  <si>
    <t>POI 07-01-6 pt2</t>
  </si>
  <si>
    <t>POI 07-01-6 pt3</t>
  </si>
  <si>
    <t>TUNG_2 pt1</t>
  </si>
  <si>
    <t>TUNG-2 pt2</t>
  </si>
  <si>
    <t>TUNG-2 pt3</t>
  </si>
  <si>
    <t>TUNG-2 pt4</t>
  </si>
  <si>
    <t>TUNG_3 pt1</t>
  </si>
  <si>
    <t>TUNG-3 pt2</t>
  </si>
  <si>
    <t>TUNG-3 pt3</t>
  </si>
  <si>
    <t>TUNG-3 pt4</t>
  </si>
  <si>
    <t>TUNG_4 pt1</t>
  </si>
  <si>
    <t>TUNG-4 pt2</t>
  </si>
  <si>
    <t>TUNG-4 pt3</t>
  </si>
  <si>
    <t>TUNG-4 pt4</t>
  </si>
  <si>
    <t>TUNG-4 pt5</t>
  </si>
  <si>
    <t>FIM-GSV-2 pt1</t>
  </si>
  <si>
    <t>FIM-GSV-2 pt2</t>
  </si>
  <si>
    <t>FIM-GSV-2 pt3</t>
  </si>
  <si>
    <t>FIM-GSV-3 pt1</t>
  </si>
  <si>
    <t>FIM-GSV-3 pt2</t>
  </si>
  <si>
    <t>FIM-GSV-3 pt3</t>
  </si>
  <si>
    <t>FIM-GSV_4 pt1</t>
  </si>
  <si>
    <t>FIM-GSV-4 pt2</t>
  </si>
  <si>
    <t>FIM-GSV-4 pt3</t>
  </si>
  <si>
    <t>FIM-GSV-6 pt1</t>
  </si>
  <si>
    <t>FIM-GSV-6 pt2</t>
  </si>
  <si>
    <t>FIM-GSV-6 pt3</t>
  </si>
  <si>
    <t>FIM-GSV-6 pt4</t>
  </si>
  <si>
    <t>HAMRA-1 pt1</t>
  </si>
  <si>
    <t>HAMRA-1 pt2</t>
  </si>
  <si>
    <t>HAMRA-1 pt3</t>
  </si>
  <si>
    <t>HAMRA-2 pt1</t>
  </si>
  <si>
    <t>HAMRA-2 pt2</t>
  </si>
  <si>
    <t>HAMRA-2 pt3</t>
  </si>
  <si>
    <t>HAMRA-5 pt1</t>
  </si>
  <si>
    <t>HAMRA-5 pt2</t>
  </si>
  <si>
    <t>HAMRA-5 pt3</t>
  </si>
  <si>
    <t>HAMRA-6 pt1</t>
  </si>
  <si>
    <t>HAMRA-6 pt2</t>
  </si>
  <si>
    <t>HAMRA-6 pt3</t>
  </si>
  <si>
    <t>HVAMM 2-1 pt1a</t>
  </si>
  <si>
    <t>HVAMM 2-1 pt1b</t>
  </si>
  <si>
    <t>HVAMM 2-1 pt1c</t>
  </si>
  <si>
    <t>HVAMM-2-1 pt1</t>
  </si>
  <si>
    <t>HVAMM-2-1 pt2</t>
  </si>
  <si>
    <t>HVAMM-2-1 pt3</t>
  </si>
  <si>
    <t>HVAMM-2-2 pt1</t>
  </si>
  <si>
    <t>HVAMM-2-2 pt2</t>
  </si>
  <si>
    <t>HVAMM-2-2 pt3</t>
  </si>
  <si>
    <t>HVAMM-2-4 pt1</t>
  </si>
  <si>
    <t>HVAMM-2-4 pt2</t>
  </si>
  <si>
    <t>HVAMM-2-4 pt3</t>
  </si>
  <si>
    <t>HVAMM-2-5 pt1</t>
  </si>
  <si>
    <t>HVAMM-2-5 pt1a</t>
  </si>
  <si>
    <t>HVAMM-2-5 pt2</t>
  </si>
  <si>
    <t>HVAMM-2-5 pt3</t>
  </si>
  <si>
    <t>HVAMM-2-6 pt1</t>
  </si>
  <si>
    <t>HVAMM-2-6 pt2</t>
  </si>
  <si>
    <t>HVAMM-2-6 pt3</t>
  </si>
  <si>
    <t>HVIT 1-1 pt1</t>
  </si>
  <si>
    <t>HVIT 1-1 pt2</t>
  </si>
  <si>
    <t>HVIT 1-1 pt3</t>
  </si>
  <si>
    <t>HVIT 1-2 pt1</t>
  </si>
  <si>
    <t>HVIT 1-2 pt2</t>
  </si>
  <si>
    <t>HVIT 1-2 pt3</t>
  </si>
  <si>
    <t>HVIT 1-4 pt1</t>
  </si>
  <si>
    <t>HVIT 1-4 pt2</t>
  </si>
  <si>
    <t>HVIT 1-4 pt3</t>
  </si>
  <si>
    <t>HVIT 1-5 pt1</t>
  </si>
  <si>
    <t>HVIT 1-5 pt2</t>
  </si>
  <si>
    <t>HVIT 1-5 pt3</t>
  </si>
  <si>
    <t>HVIT 1-5 pt3a</t>
  </si>
  <si>
    <t>SAL 575_1 pt1</t>
  </si>
  <si>
    <t>SAL 575-1 pt2</t>
  </si>
  <si>
    <t>SAL 575-1 pt3</t>
  </si>
  <si>
    <t>SAL 575-4 pt1</t>
  </si>
  <si>
    <t>SAL 575-4 pt2</t>
  </si>
  <si>
    <t>SAL 575-4 pt3</t>
  </si>
  <si>
    <t>SAL 575-5 pt1</t>
  </si>
  <si>
    <t>SAL 575-5 pt2</t>
  </si>
  <si>
    <t>SAL 575-5 pt3</t>
  </si>
  <si>
    <t>SAL 690_4 pt1</t>
  </si>
  <si>
    <t>SAL 690-4 pt2</t>
  </si>
  <si>
    <t>SAL 690-4 pt3</t>
  </si>
  <si>
    <t>SAL 690_5 pt1</t>
  </si>
  <si>
    <t>SAL 690-5 pt2</t>
  </si>
  <si>
    <t>SAL 690-5 pt3</t>
  </si>
  <si>
    <t>SAL 690_6 pt1</t>
  </si>
  <si>
    <t>SAL 690-6 pt2</t>
  </si>
  <si>
    <t>SAL 690-6 pt3</t>
  </si>
  <si>
    <t>O59_1 pt1</t>
  </si>
  <si>
    <t>O59-1 pt2</t>
  </si>
  <si>
    <t>O59-1 pt3</t>
  </si>
  <si>
    <t>O59_2 pt1</t>
  </si>
  <si>
    <t>O59-2 pt2</t>
  </si>
  <si>
    <t>O59-2 pt3</t>
  </si>
  <si>
    <t>O59_3 pt1</t>
  </si>
  <si>
    <t>O59-3 pt2</t>
  </si>
  <si>
    <t>O59-3 pt3</t>
  </si>
  <si>
    <t>O85-1 pt1</t>
  </si>
  <si>
    <t>O85-1 pt2</t>
  </si>
  <si>
    <t>O85-1 pt3</t>
  </si>
  <si>
    <t>O85_4 pt1</t>
  </si>
  <si>
    <t>O85-4 pt2</t>
  </si>
  <si>
    <t>O85-4 pt3</t>
  </si>
  <si>
    <t>O85_5 pt1</t>
  </si>
  <si>
    <t>O85-5 pt2</t>
  </si>
  <si>
    <t>O85-5 pt3</t>
  </si>
  <si>
    <t>O85_6 pt1</t>
  </si>
  <si>
    <t>O85-6 pt2</t>
  </si>
  <si>
    <t>O85-6 pt3</t>
  </si>
  <si>
    <t>SAL 688_3 pt1</t>
  </si>
  <si>
    <t>SAL 688-3 pt2</t>
  </si>
  <si>
    <t>SAL 688-3 pt3</t>
  </si>
  <si>
    <t>SAL 688_4 pt1</t>
  </si>
  <si>
    <t>SAL 688-4 pt2</t>
  </si>
  <si>
    <t>SAL 688-4 pt3</t>
  </si>
  <si>
    <t>SAL 688_5 pt1</t>
  </si>
  <si>
    <t>SAL 688-5 pt2</t>
  </si>
  <si>
    <t>SAL 688-5 pt3</t>
  </si>
  <si>
    <t>Ni 23393-1 pt1</t>
  </si>
  <si>
    <t>Ni 23393-1 pt2</t>
  </si>
  <si>
    <t>Ni 23393-1 pt3</t>
  </si>
  <si>
    <t>Ni 23393-3 pt1</t>
  </si>
  <si>
    <t>Ni 23393-3 pt2</t>
  </si>
  <si>
    <t>Ni 23393-3 pt3</t>
  </si>
  <si>
    <t>Ni 23393_4 pt1</t>
  </si>
  <si>
    <t>Ni 23393-4 pt2</t>
  </si>
  <si>
    <t>Ni 23393-4 pt3</t>
  </si>
  <si>
    <t>Ni 23393_5 pt1</t>
  </si>
  <si>
    <t>Ni 23393-5 pt2</t>
  </si>
  <si>
    <t>Ni 23393-5 pt3</t>
  </si>
  <si>
    <t>Ni 23393_6 pt1</t>
  </si>
  <si>
    <t>Ni 23393-6 pt2</t>
  </si>
  <si>
    <t>Ni 23393-6 pt3</t>
  </si>
  <si>
    <t>Ni 23436-2 pt1</t>
  </si>
  <si>
    <t>Ni 23436-2 pt2</t>
  </si>
  <si>
    <t>Ni 23436-2 pt3</t>
  </si>
  <si>
    <t>Ni 23436_3 pt1</t>
  </si>
  <si>
    <t>Ni 23436-3 pt2</t>
  </si>
  <si>
    <t>Ni 23436-3 pt3</t>
  </si>
  <si>
    <t>Ni 23436_4 pt1</t>
  </si>
  <si>
    <t>Ni 23436-4 pt2</t>
  </si>
  <si>
    <t>Ni 23436-4 pt3</t>
  </si>
  <si>
    <t>Ni 23436-4 pt4</t>
  </si>
  <si>
    <t>Ni 23436-4 pt5</t>
  </si>
  <si>
    <t>Ni 23436-4 pt6</t>
  </si>
  <si>
    <t>Ni 23436_6 pt1</t>
  </si>
  <si>
    <t>Ni 23436-6 pt2</t>
  </si>
  <si>
    <t>Ni 23436-6 pt3</t>
  </si>
  <si>
    <t>Surtsey 1967_1 pt1</t>
  </si>
  <si>
    <t>Surtsey 1967-1 pt2</t>
  </si>
  <si>
    <t>Surtsey 1967-1 pt3</t>
  </si>
  <si>
    <t>Surtsey 1967_3 pt1</t>
  </si>
  <si>
    <t>Surtsey 1967-3 pt2</t>
  </si>
  <si>
    <t>Surtsey 1967-3 pt3</t>
  </si>
  <si>
    <t>Surtsey 1967_5 pt1</t>
  </si>
  <si>
    <t>Surtsey 1967-5 pt2</t>
  </si>
  <si>
    <t>Surtsey 1967-5 pt3</t>
  </si>
  <si>
    <t>SNS 206_2 pt1</t>
  </si>
  <si>
    <t>SNS 206-2 pt2</t>
  </si>
  <si>
    <t>SNS 206-2 pt3</t>
  </si>
  <si>
    <t>SNS 206-2 pt4</t>
  </si>
  <si>
    <t>SNS 206-2 pt5</t>
  </si>
  <si>
    <t>SNS 206-2 pt6</t>
  </si>
  <si>
    <t>SNS 206_3 pt1</t>
  </si>
  <si>
    <t>SNS 206-3 pt2</t>
  </si>
  <si>
    <t>SNS 206-3 pt3</t>
  </si>
  <si>
    <t>SNS 206-4 pt1</t>
  </si>
  <si>
    <t>SNS 206-4 pt2</t>
  </si>
  <si>
    <t>SNS 206-4 pt3</t>
  </si>
  <si>
    <t>SNS 206_5 pt1</t>
  </si>
  <si>
    <t>SNS 206-6 pt1</t>
  </si>
  <si>
    <t>SNS 206-6 pt2</t>
  </si>
  <si>
    <t>SNS 206-6 pt3</t>
  </si>
  <si>
    <t>SNS 209_1 pt1</t>
  </si>
  <si>
    <t>SNS 209-1 pt2</t>
  </si>
  <si>
    <t>SNS 209-1 pt3</t>
  </si>
  <si>
    <t>SNS 209_2 pt1</t>
  </si>
  <si>
    <t>SNS 209-2 pt2</t>
  </si>
  <si>
    <t>SNS 209-2 pt3</t>
  </si>
  <si>
    <t>SNS 209_5 pt1</t>
  </si>
  <si>
    <t>SNS 209-5 pt2</t>
  </si>
  <si>
    <t>SNS 209-5 pt3</t>
  </si>
  <si>
    <t>SNS 214_4 pt1</t>
  </si>
  <si>
    <t>SNS 214-4 pt2</t>
  </si>
  <si>
    <t>SNS 214-4 pt3</t>
  </si>
  <si>
    <t>SNS 214-4 pt4</t>
  </si>
  <si>
    <t>SNS 214-4 pt5</t>
  </si>
  <si>
    <t>SNS 214_6 pt1</t>
  </si>
  <si>
    <t>SNS 214-6 pt2</t>
  </si>
  <si>
    <t>SNS 214-6 pt3</t>
  </si>
  <si>
    <t>SNS 214-6 pt4</t>
  </si>
  <si>
    <t>SNS 214_7 pt1</t>
  </si>
  <si>
    <t>SNS 214-7 pt2</t>
  </si>
  <si>
    <t>SNS 214-7 pt3</t>
  </si>
  <si>
    <t>SNS 214-7 pt4</t>
  </si>
  <si>
    <t>SNS 219_1 pt1</t>
  </si>
  <si>
    <t>SNS 219-1 pt2</t>
  </si>
  <si>
    <t>SNS 219-1 pt3</t>
  </si>
  <si>
    <t>SNS 219-2 pt1</t>
  </si>
  <si>
    <t>SNS 219-2 pt2</t>
  </si>
  <si>
    <t>SNS 219-2 pt3</t>
  </si>
  <si>
    <t>SNS 219_3 pt1</t>
  </si>
  <si>
    <t>SNS 219-3 pt2</t>
  </si>
  <si>
    <t>SNS 219-3 pt3</t>
  </si>
  <si>
    <t>SNS 221 B-1 pt1</t>
  </si>
  <si>
    <t>SNS 221-1 pt2</t>
  </si>
  <si>
    <t>SNS 221-1 pt3</t>
  </si>
  <si>
    <t>SNS 221-1 pt4</t>
  </si>
  <si>
    <t>SNS 221-2 pt1</t>
  </si>
  <si>
    <t>SNS 221-2 pt2</t>
  </si>
  <si>
    <t>SNS 221-2 pt3</t>
  </si>
  <si>
    <t>SNS 221-3 pt1</t>
  </si>
  <si>
    <t>SNS 221-3 pt2</t>
  </si>
  <si>
    <t>SNS 221-3 pt3</t>
  </si>
  <si>
    <t>SNS 224_1 pt1</t>
  </si>
  <si>
    <t>SNS 224-1 pt2</t>
  </si>
  <si>
    <t>SNS 224-1 pt3</t>
  </si>
  <si>
    <t>SNS 224_2 pt1</t>
  </si>
  <si>
    <t>SNS 224-2 pt2</t>
  </si>
  <si>
    <t>SNS 224-2 pt3</t>
  </si>
  <si>
    <t>SNS 224_3 pt1</t>
  </si>
  <si>
    <t>SNS 224-3 pt2</t>
  </si>
  <si>
    <t>SNS 224-3 pt3</t>
  </si>
  <si>
    <t>Spot analysis with totals above 101.5% and below 98.5% were filtered out. The ppm calculations are based on the normalised oxide concentrations</t>
  </si>
  <si>
    <t>Conversion factors</t>
  </si>
  <si>
    <t>Normalised weight%</t>
  </si>
  <si>
    <t>SiO2</t>
  </si>
  <si>
    <t>TiO2</t>
  </si>
  <si>
    <t>Al2O3</t>
  </si>
  <si>
    <t>FeO</t>
  </si>
  <si>
    <t>MnO</t>
  </si>
  <si>
    <t>MgO</t>
  </si>
  <si>
    <t>CaO</t>
  </si>
  <si>
    <t>Na2O</t>
  </si>
  <si>
    <t>NiO</t>
  </si>
  <si>
    <t>Average instrumental error %</t>
  </si>
  <si>
    <t>NiO_SB STD*</t>
  </si>
  <si>
    <t>Mn_SB STD*</t>
  </si>
  <si>
    <t>Ni_SB STD*</t>
  </si>
  <si>
    <t>ZnO**</t>
  </si>
  <si>
    <t>CoO**</t>
  </si>
  <si>
    <t>Cr2O3**</t>
  </si>
  <si>
    <t>P2O5**</t>
  </si>
  <si>
    <t>*</t>
  </si>
  <si>
    <t>**</t>
  </si>
  <si>
    <t>Filtered out due to software errors</t>
  </si>
  <si>
    <t>Sobolev modification factors</t>
  </si>
  <si>
    <t>Chemical ratios</t>
  </si>
  <si>
    <t>Li7</t>
  </si>
  <si>
    <t>B11</t>
  </si>
  <si>
    <t>Na23</t>
  </si>
  <si>
    <t>Al27</t>
  </si>
  <si>
    <t>Si29</t>
  </si>
  <si>
    <t>P31</t>
  </si>
  <si>
    <t>Sc45</t>
  </si>
  <si>
    <t>Ti47</t>
  </si>
  <si>
    <t>V51</t>
  </si>
  <si>
    <t>Cr53</t>
  </si>
  <si>
    <t>Co59</t>
  </si>
  <si>
    <t>Ni60</t>
  </si>
  <si>
    <t>Cu65</t>
  </si>
  <si>
    <t>Zn66</t>
  </si>
  <si>
    <t>Ga69</t>
  </si>
  <si>
    <t>Ge72</t>
  </si>
  <si>
    <t>Y89</t>
  </si>
  <si>
    <t>Zr90</t>
  </si>
  <si>
    <t>Nb93</t>
  </si>
  <si>
    <t>Sn120</t>
  </si>
  <si>
    <t>Pb208</t>
  </si>
  <si>
    <t>A29-2</t>
  </si>
  <si>
    <t>A29-3</t>
  </si>
  <si>
    <t>ICE08R-20-1</t>
  </si>
  <si>
    <t>ICE08R-20-5</t>
  </si>
  <si>
    <t>9370-4</t>
  </si>
  <si>
    <t>9370-5</t>
  </si>
  <si>
    <t>9381-3</t>
  </si>
  <si>
    <t>9381-5</t>
  </si>
  <si>
    <t>BORG-5</t>
  </si>
  <si>
    <t>NAL 352-3</t>
  </si>
  <si>
    <t>NAL 352-5</t>
  </si>
  <si>
    <t>NAL 595-4</t>
  </si>
  <si>
    <t>NAL 611-1</t>
  </si>
  <si>
    <t>NAL 611-4</t>
  </si>
  <si>
    <t>NAL 625-5</t>
  </si>
  <si>
    <t>NAL 688-5</t>
  </si>
  <si>
    <t>Th29-2</t>
  </si>
  <si>
    <t>Th29-5</t>
  </si>
  <si>
    <t>BUR 1-2</t>
  </si>
  <si>
    <t>D2-2</t>
  </si>
  <si>
    <t>D2-3</t>
  </si>
  <si>
    <t>GRIN-2</t>
  </si>
  <si>
    <t>GRIN-3</t>
  </si>
  <si>
    <t>MAE-3</t>
  </si>
  <si>
    <t>MAE-4</t>
  </si>
  <si>
    <t>MID 1-4</t>
  </si>
  <si>
    <t>MID 1-5</t>
  </si>
  <si>
    <t>THREN-4</t>
  </si>
  <si>
    <t>THREN-7</t>
  </si>
  <si>
    <t>VATN-3</t>
  </si>
  <si>
    <t>Skeljafell-4</t>
  </si>
  <si>
    <t>Skeljafell-5</t>
  </si>
  <si>
    <t>SKRID-2</t>
  </si>
  <si>
    <t>SKRID-4</t>
  </si>
  <si>
    <t>Thjor 1-2</t>
  </si>
  <si>
    <t>Thjor 1-3</t>
  </si>
  <si>
    <t>ICE08R-01-1</t>
  </si>
  <si>
    <t>ICE08R-02-2</t>
  </si>
  <si>
    <t>ICE08R-4b-2</t>
  </si>
  <si>
    <t>ICE08R-4b-4</t>
  </si>
  <si>
    <t>Lambadalur-4</t>
  </si>
  <si>
    <t>POI 07-01-1</t>
  </si>
  <si>
    <t>POI 07-01-3</t>
  </si>
  <si>
    <t>TUNG-2</t>
  </si>
  <si>
    <t>TUNG-4</t>
  </si>
  <si>
    <t>FIM-GSV-3</t>
  </si>
  <si>
    <t>FIM-GSV-4</t>
  </si>
  <si>
    <t>HAMRA-5</t>
  </si>
  <si>
    <t>HVAMM 2-4</t>
  </si>
  <si>
    <t>HVAMM 2-6</t>
  </si>
  <si>
    <t>HVIT 1-2</t>
  </si>
  <si>
    <t>HVIT 1-4</t>
  </si>
  <si>
    <t>SAL 575-4</t>
  </si>
  <si>
    <t>SAL 575-5</t>
  </si>
  <si>
    <t>SAL 690-4</t>
  </si>
  <si>
    <t>SAL 690-5</t>
  </si>
  <si>
    <t>Surtsey 1967-3</t>
  </si>
  <si>
    <t>Surtsey 1967-5</t>
  </si>
  <si>
    <t>Ni 23393-5</t>
  </si>
  <si>
    <t>Ni 23393-6</t>
  </si>
  <si>
    <t>Ni 23436-3</t>
  </si>
  <si>
    <t>Ni 23436-6</t>
  </si>
  <si>
    <t>SNS 206-2</t>
  </si>
  <si>
    <t>SNS 209-2</t>
  </si>
  <si>
    <t>SNS 209-5</t>
  </si>
  <si>
    <t>SNS 214-4</t>
  </si>
  <si>
    <t>SNS 214-7</t>
  </si>
  <si>
    <t>SNS 219-1</t>
  </si>
  <si>
    <t>SNS 219-2</t>
  </si>
  <si>
    <t>SNS 219-3</t>
  </si>
  <si>
    <t>SNS 221-1</t>
  </si>
  <si>
    <t>SNS 224-1</t>
  </si>
  <si>
    <t>SNS 224-3</t>
  </si>
  <si>
    <t>O59-1</t>
  </si>
  <si>
    <t>O59-3</t>
  </si>
  <si>
    <t>O85-4</t>
  </si>
  <si>
    <t>SAL 688-3</t>
  </si>
  <si>
    <t>SAL 688-5</t>
  </si>
  <si>
    <t>Mn_SB*</t>
  </si>
  <si>
    <t>Fe*</t>
  </si>
  <si>
    <t>Ni_SB*</t>
  </si>
  <si>
    <t>Ca*</t>
  </si>
  <si>
    <t>Mg*</t>
  </si>
  <si>
    <t>Blank fields are filtered out as general outliers</t>
  </si>
  <si>
    <t xml:space="preserve"> </t>
  </si>
  <si>
    <t>Mn/Zn</t>
  </si>
  <si>
    <t>Ca/Al</t>
  </si>
  <si>
    <t>Max instrumental error %</t>
  </si>
  <si>
    <t>Min instrumental error %</t>
  </si>
  <si>
    <t>Modified fo easy comparison with published Sobolev (SB) analysis (see section 3.1). Modification factor = publsihed standard values/Sobolev published standard values</t>
  </si>
  <si>
    <t>Errors for sample averages</t>
  </si>
  <si>
    <t>MBR-1609-01_2 pt1</t>
  </si>
  <si>
    <t>MBR-1609-01-2 pt2</t>
  </si>
  <si>
    <t>MBR-1609-01-2 pt3</t>
  </si>
  <si>
    <t>MBR-1609-01_3 pt1</t>
  </si>
  <si>
    <t>MBR-1609-01-3 pt2</t>
  </si>
  <si>
    <t>MBR-1609-01-3 pt3</t>
  </si>
  <si>
    <t>MBR-1609-01_4 pt1</t>
  </si>
  <si>
    <t>MBR-1609-01-4 pt2</t>
  </si>
  <si>
    <t>MBR-1609-01-4 pt3</t>
  </si>
  <si>
    <t>MBR-1609-02_2 pt1</t>
  </si>
  <si>
    <t>MBR-1609-02-2 pt2</t>
  </si>
  <si>
    <t>MBR-1609-02-2 pt3</t>
  </si>
  <si>
    <t>MBR-1609-02_3 pt1</t>
  </si>
  <si>
    <t>MBR-1609-02-3 pt2</t>
  </si>
  <si>
    <t>MBR-1609-02-3 pt3</t>
  </si>
  <si>
    <t>MBR-1609-02_5 pt1</t>
  </si>
  <si>
    <t>MBR-1609-02-5 pt2</t>
  </si>
  <si>
    <t>MBR-1609-02-5 pt3</t>
  </si>
  <si>
    <t>MBR-1609-03_1 pt1</t>
  </si>
  <si>
    <t>MBR-1609-03-1 pt2</t>
  </si>
  <si>
    <t>MBR-1609-03-1 pt3</t>
  </si>
  <si>
    <t>MBR-1609-03_2 pt1</t>
  </si>
  <si>
    <t>MBR-1609-03-2 pt2</t>
  </si>
  <si>
    <t>MBR-1609-03-2 pt3</t>
  </si>
  <si>
    <t>MBR-1609-03_6 pt1</t>
  </si>
  <si>
    <t>MBR-1609-03-6 pt2</t>
  </si>
  <si>
    <t>MBR-1609-03-6 pt3</t>
  </si>
  <si>
    <t>MBR-1609-03-6 pt4</t>
  </si>
  <si>
    <t>MBR-1609-03-2</t>
  </si>
  <si>
    <t>MBR-1609-03-6</t>
  </si>
  <si>
    <t>MBR-1609-02-2</t>
  </si>
  <si>
    <t>MBR-1609-02-3</t>
  </si>
  <si>
    <t>MBR-1609-02-5</t>
  </si>
  <si>
    <t>MBR-1609-01-2</t>
  </si>
  <si>
    <t>MBR-1609-01-3</t>
  </si>
  <si>
    <t>MBR-1609-01-4</t>
  </si>
  <si>
    <t>MBR-1609-05-3</t>
  </si>
  <si>
    <t>MBR-1609-05-4</t>
  </si>
  <si>
    <t>MBR-1609-05_2 pt1</t>
  </si>
  <si>
    <t>MBR-1609-05-2-pt2</t>
  </si>
  <si>
    <t>MBR-1609-05-2-pt3</t>
  </si>
  <si>
    <t>MBR-1609-05_3 pt1</t>
  </si>
  <si>
    <t>MBR-1609-05-3-pt2</t>
  </si>
  <si>
    <t>MBR-1609-05-3-pt3</t>
  </si>
  <si>
    <t>MBR-1609-05-3-pt4</t>
  </si>
  <si>
    <t>MBR-1609-05_4 pt1</t>
  </si>
  <si>
    <t>MBR-1609-05-4-pt2</t>
  </si>
  <si>
    <t>MBR-1609-05-4-pt3</t>
  </si>
  <si>
    <t>Ga/Sc*10000</t>
  </si>
  <si>
    <t>HRP</t>
  </si>
  <si>
    <t>TER</t>
  </si>
  <si>
    <t>VP/1_1 pt1</t>
  </si>
  <si>
    <t>VP/1-1 pt2</t>
  </si>
  <si>
    <t>VP/1-1 pt3</t>
  </si>
  <si>
    <t>VP/1_2 pt1</t>
  </si>
  <si>
    <t>VP/1-2 pt2</t>
  </si>
  <si>
    <t>VP/1-2 pt3</t>
  </si>
  <si>
    <t>VP/1_4 pt1</t>
  </si>
  <si>
    <t>VP/1-4 pt2</t>
  </si>
  <si>
    <t>VP/1-4 pt3</t>
  </si>
  <si>
    <t>VP/1-2</t>
  </si>
  <si>
    <t>VP/1-4</t>
  </si>
  <si>
    <t>Fo content*</t>
  </si>
  <si>
    <t>Ljósufjöll, Subglacial phyric tephra unit</t>
  </si>
  <si>
    <t>Máni, Postglacial crater and lava</t>
  </si>
  <si>
    <t>Höfuðreiðarmúli</t>
  </si>
  <si>
    <t>Langavítishraun</t>
  </si>
  <si>
    <r>
      <rPr>
        <b/>
        <vertAlign val="superscript"/>
        <sz val="11"/>
        <rFont val="Times New Roman"/>
        <family val="1"/>
      </rPr>
      <t>3</t>
    </r>
    <r>
      <rPr>
        <b/>
        <sz val="11"/>
        <rFont val="Times New Roman"/>
        <family val="1"/>
      </rPr>
      <t>He/</t>
    </r>
    <r>
      <rPr>
        <b/>
        <vertAlign val="superscript"/>
        <sz val="11"/>
        <rFont val="Times New Roman"/>
        <family val="1"/>
      </rPr>
      <t>4</t>
    </r>
    <r>
      <rPr>
        <b/>
        <sz val="11"/>
        <rFont val="Times New Roman"/>
        <family val="1"/>
      </rPr>
      <t>He*</t>
    </r>
  </si>
  <si>
    <r>
      <t xml:space="preserve">* Analysed values from Harđardottir </t>
    </r>
    <r>
      <rPr>
        <i/>
        <sz val="11"/>
        <rFont val="Times New Roman"/>
        <family val="1"/>
      </rPr>
      <t>et al</t>
    </r>
    <r>
      <rPr>
        <sz val="11"/>
        <rFont val="Times New Roman"/>
        <family val="1"/>
      </rPr>
      <t>. (2018) and references therein</t>
    </r>
  </si>
  <si>
    <t>Fimmvörðuháls 2010</t>
  </si>
  <si>
    <t>Hamragarðaheiði</t>
  </si>
  <si>
    <t xml:space="preserve">Hvammsmúli </t>
  </si>
  <si>
    <t xml:space="preserve">Sólheimajökull </t>
  </si>
  <si>
    <t>Ni* (Ni/(Mg/Fe)/1000)</t>
  </si>
  <si>
    <t>Propagated errors**</t>
  </si>
  <si>
    <t>RSD % from external standard</t>
  </si>
  <si>
    <t>100*Mn/Fe</t>
  </si>
  <si>
    <t>Zn/Fe * 10000</t>
  </si>
  <si>
    <t>** propagated SDs are based on analytical errors presented in T5. Except for Ca, Al and Mn where the propagation was done using SD generated by averaging individual chemical spot analysis</t>
  </si>
  <si>
    <t>SD</t>
  </si>
  <si>
    <t>Relative standard deviations (RSD) average grain</t>
  </si>
  <si>
    <t>Relative standard deviations (RSD) average</t>
  </si>
  <si>
    <t>* average EMPA measurements for corresponding spots in a grain. Errors for these elements are based on SD within the given grain</t>
  </si>
  <si>
    <t>Standard deviation (SD), analytical uncertainty</t>
  </si>
  <si>
    <t>Average instrumental error in ppm (2SD)</t>
  </si>
  <si>
    <t>Average 2SD from external standard</t>
  </si>
  <si>
    <t>Standard deviation (2SD) average grain</t>
  </si>
  <si>
    <t>Standard deviation (2SD) average</t>
  </si>
  <si>
    <t>Fo content</t>
  </si>
  <si>
    <t>Postin_1 pt1</t>
  </si>
  <si>
    <t>Postin-1 pt2</t>
  </si>
  <si>
    <t>Postin-1 pt3</t>
  </si>
  <si>
    <t>Postin-1 pt4</t>
  </si>
  <si>
    <t>Postin-1 pt5</t>
  </si>
  <si>
    <t>Postin-1 pt6</t>
  </si>
  <si>
    <t>Postin_3 pt1</t>
  </si>
  <si>
    <t>Postin-3 pt2</t>
  </si>
  <si>
    <t>Postin-3 pt3</t>
  </si>
  <si>
    <t>Postin-6 pt1</t>
  </si>
  <si>
    <t>Postin-6 pt2</t>
  </si>
  <si>
    <t>Postin-6 pt3</t>
  </si>
  <si>
    <t>Postin_7 pt1</t>
  </si>
  <si>
    <t>Postin-7 pt2</t>
  </si>
  <si>
    <t>Postin-7 pt3</t>
  </si>
  <si>
    <t>Postin-1</t>
  </si>
  <si>
    <t>Postin-6</t>
  </si>
  <si>
    <t>Pöstin</t>
  </si>
  <si>
    <t>Average sample 2SD</t>
  </si>
  <si>
    <r>
      <t>Vopnafjör</t>
    </r>
    <r>
      <rPr>
        <sz val="11"/>
        <rFont val="Calibri"/>
        <family val="2"/>
      </rPr>
      <t>ð</t>
    </r>
    <r>
      <rPr>
        <sz val="11"/>
        <rFont val="Times New Roman"/>
        <family val="1"/>
      </rPr>
      <t>ur</t>
    </r>
  </si>
  <si>
    <t xml:space="preserve">VP/1 </t>
  </si>
  <si>
    <t>Hvammsmúli</t>
  </si>
  <si>
    <r>
      <t>δ</t>
    </r>
    <r>
      <rPr>
        <b/>
        <vertAlign val="superscript"/>
        <sz val="11"/>
        <rFont val="Times New Roman"/>
        <family val="1"/>
      </rPr>
      <t>18</t>
    </r>
    <r>
      <rPr>
        <b/>
        <sz val="11"/>
        <rFont val="Times New Roman"/>
        <family val="1"/>
      </rPr>
      <t>O ‰ (sample average)</t>
    </r>
  </si>
  <si>
    <t>± 1 SD (external variation)</t>
  </si>
  <si>
    <t>Average sample Fo</t>
  </si>
  <si>
    <t>p</t>
  </si>
  <si>
    <t>Sample exclusion from Fig. 2 **</t>
  </si>
  <si>
    <t>SIMS</t>
  </si>
  <si>
    <t>LF</t>
  </si>
  <si>
    <t>Total grains analysed by SIMS</t>
  </si>
  <si>
    <t>Total point measurements by SIMS</t>
  </si>
  <si>
    <t>Excluded for Fig. 3 based on Fig. 2b</t>
  </si>
  <si>
    <t xml:space="preserve">ICE08R-01 </t>
  </si>
  <si>
    <r>
      <t xml:space="preserve">Excluded for Fig. 3 due to </t>
    </r>
    <r>
      <rPr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>He/</t>
    </r>
    <r>
      <rPr>
        <vertAlign val="superscript"/>
        <sz val="11"/>
        <rFont val="Times New Roman"/>
        <family val="1"/>
      </rPr>
      <t>4</t>
    </r>
    <r>
      <rPr>
        <sz val="11"/>
        <rFont val="Times New Roman"/>
        <family val="1"/>
      </rPr>
      <t>He below 26R</t>
    </r>
    <r>
      <rPr>
        <vertAlign val="subscript"/>
        <sz val="11"/>
        <rFont val="Times New Roman"/>
        <family val="1"/>
      </rPr>
      <t>A</t>
    </r>
  </si>
  <si>
    <t>Excluded from Fig. 3 due to notably low δ18O unlikely to be source controlled (see supplement S1.4)</t>
  </si>
  <si>
    <t xml:space="preserve">ICE08R-04b </t>
  </si>
  <si>
    <t xml:space="preserve">Lambadalur </t>
  </si>
  <si>
    <t xml:space="preserve">POI-07-01 </t>
  </si>
  <si>
    <r>
      <t xml:space="preserve">Excluded for Fig. 3 due to inconsistent </t>
    </r>
    <r>
      <rPr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>He/</t>
    </r>
    <r>
      <rPr>
        <vertAlign val="superscript"/>
        <sz val="11"/>
        <rFont val="Times New Roman"/>
        <family val="1"/>
      </rPr>
      <t>4</t>
    </r>
    <r>
      <rPr>
        <sz val="11"/>
        <rFont val="Times New Roman"/>
        <family val="1"/>
      </rPr>
      <t>He (see supplement S3)</t>
    </r>
  </si>
  <si>
    <t xml:space="preserve">duplicate </t>
  </si>
  <si>
    <t>Tunguhorn</t>
  </si>
  <si>
    <t xml:space="preserve">Selárdalur </t>
  </si>
  <si>
    <r>
      <t xml:space="preserve">Excluded due to signs of radiogenic ingrowth of </t>
    </r>
    <r>
      <rPr>
        <vertAlign val="superscript"/>
        <sz val="11"/>
        <rFont val="Times New Roman"/>
        <family val="1"/>
      </rPr>
      <t>4</t>
    </r>
    <r>
      <rPr>
        <sz val="11"/>
        <rFont val="Times New Roman"/>
        <family val="1"/>
      </rPr>
      <t>He (see T3 column E)</t>
    </r>
  </si>
  <si>
    <t>ICE-14-18</t>
  </si>
  <si>
    <t>ICE-16-11C</t>
  </si>
  <si>
    <t>Búrfell</t>
  </si>
  <si>
    <t>ICE-14-29</t>
  </si>
  <si>
    <t xml:space="preserve">Búrfell </t>
  </si>
  <si>
    <t>ICE-14-31</t>
  </si>
  <si>
    <t>ICE-16-03</t>
  </si>
  <si>
    <t>408628</t>
  </si>
  <si>
    <t>Lambatungudalur</t>
  </si>
  <si>
    <r>
      <t xml:space="preserve">* Values from Harđardottir </t>
    </r>
    <r>
      <rPr>
        <i/>
        <sz val="11"/>
        <rFont val="Times New Roman"/>
        <family val="1"/>
      </rPr>
      <t>et al</t>
    </r>
    <r>
      <rPr>
        <sz val="11"/>
        <rFont val="Times New Roman"/>
        <family val="1"/>
      </rPr>
      <t>. (2018) and references therein</t>
    </r>
  </si>
  <si>
    <r>
      <t>** Samles excluded from discussion on mantle-derived δ</t>
    </r>
    <r>
      <rPr>
        <vertAlign val="superscript"/>
        <sz val="11"/>
        <rFont val="Times New Roman"/>
        <family val="1"/>
      </rPr>
      <t>18</t>
    </r>
    <r>
      <rPr>
        <sz val="11"/>
        <rFont val="Times New Roman"/>
        <family val="1"/>
      </rPr>
      <t xml:space="preserve">O due to signs of crustal contamination controlled variability or radiogenic ingrowth of </t>
    </r>
    <r>
      <rPr>
        <vertAlign val="superscript"/>
        <sz val="11"/>
        <rFont val="Times New Roman"/>
        <family val="1"/>
      </rPr>
      <t>4</t>
    </r>
    <r>
      <rPr>
        <sz val="11"/>
        <rFont val="Times New Roman"/>
        <family val="1"/>
      </rPr>
      <t>He. See Fig. 1b and supplements S4</t>
    </r>
  </si>
  <si>
    <r>
      <t>δ</t>
    </r>
    <r>
      <rPr>
        <b/>
        <vertAlign val="superscript"/>
        <sz val="11"/>
        <rFont val="Times New Roman"/>
        <family val="1"/>
      </rPr>
      <t>18</t>
    </r>
    <r>
      <rPr>
        <b/>
        <sz val="11"/>
        <rFont val="Times New Roman"/>
        <family val="1"/>
      </rPr>
      <t>O ‰</t>
    </r>
  </si>
  <si>
    <t>± 1 SD (instrumental error)</t>
  </si>
  <si>
    <t>Ni in ppm*</t>
  </si>
  <si>
    <t>Mn in ppm*</t>
  </si>
  <si>
    <t>CaO in ppm</t>
  </si>
  <si>
    <t>100Mn/Fe</t>
  </si>
  <si>
    <t>A29-3-pt4</t>
  </si>
  <si>
    <t>Transect</t>
  </si>
  <si>
    <t>A29-3-pt5</t>
  </si>
  <si>
    <t>A29-3-pt6</t>
  </si>
  <si>
    <t>MBR-1609-01_2 pt2</t>
  </si>
  <si>
    <t>MBR-1609-01_3 pt3</t>
  </si>
  <si>
    <t>MBR-1609-01_4 pt2</t>
  </si>
  <si>
    <t>MBR-1609-01_4 pt3</t>
  </si>
  <si>
    <t>ICE08R-20_1 pt2</t>
  </si>
  <si>
    <t>ICE08R-20_1 pt3</t>
  </si>
  <si>
    <t>ICE08R-20_5 pt3</t>
  </si>
  <si>
    <t>MBR-1609-02_2 pt3</t>
  </si>
  <si>
    <t>MBR-1609-02_3 pt2</t>
  </si>
  <si>
    <t>MBR-1609-02_3 pt3</t>
  </si>
  <si>
    <t>MBR-1609-02_5 pt3</t>
  </si>
  <si>
    <t>MBR-1609-03_2 pt2</t>
  </si>
  <si>
    <t>MBR-1609-03_2 pt3</t>
  </si>
  <si>
    <t>MBR-1609-03_6 pt2</t>
  </si>
  <si>
    <t>MBR-1609-03_6 pt3</t>
  </si>
  <si>
    <t>MBR-1609-05_3-pt2</t>
  </si>
  <si>
    <t>MBR-1609-05_3-pt4</t>
  </si>
  <si>
    <t>MBR-1609-05_4-pt2</t>
  </si>
  <si>
    <t>MBR-1609-05_4-pt3</t>
  </si>
  <si>
    <t>ISO-6 pt1</t>
  </si>
  <si>
    <t>ISO-6 pt2</t>
  </si>
  <si>
    <t>ISO-6 pt3</t>
  </si>
  <si>
    <t>MID_1-4 pt1</t>
  </si>
  <si>
    <t>VPF_2 pt1</t>
  </si>
  <si>
    <t>VPF-2 pt2</t>
  </si>
  <si>
    <t>VPF-2 pt3</t>
  </si>
  <si>
    <t>VPF_4 pt1</t>
  </si>
  <si>
    <t>VPF-4 pt2</t>
  </si>
  <si>
    <t>* Adjusted according to variation in the standard composition. See Rasmussen et al. (2020) for details.</t>
  </si>
  <si>
    <t>Regional group</t>
  </si>
  <si>
    <r>
      <t>[</t>
    </r>
    <r>
      <rPr>
        <b/>
        <vertAlign val="superscript"/>
        <sz val="11"/>
        <rFont val="Times New Roman"/>
        <family val="1"/>
      </rPr>
      <t>4</t>
    </r>
    <r>
      <rPr>
        <b/>
        <sz val="11"/>
        <rFont val="Times New Roman"/>
        <family val="1"/>
      </rPr>
      <t>He*]/[</t>
    </r>
    <r>
      <rPr>
        <b/>
        <vertAlign val="superscript"/>
        <sz val="11"/>
        <rFont val="Times New Roman"/>
        <family val="1"/>
      </rPr>
      <t>4</t>
    </r>
    <r>
      <rPr>
        <b/>
        <sz val="11"/>
        <rFont val="Times New Roman"/>
        <family val="1"/>
      </rPr>
      <t>He]crushed*</t>
    </r>
  </si>
  <si>
    <t>Source for He</t>
  </si>
  <si>
    <r>
      <t>L.F. average δ</t>
    </r>
    <r>
      <rPr>
        <b/>
        <vertAlign val="superscript"/>
        <sz val="11"/>
        <rFont val="Times New Roman"/>
        <family val="1"/>
      </rPr>
      <t>18</t>
    </r>
    <r>
      <rPr>
        <b/>
        <sz val="11"/>
        <rFont val="Times New Roman"/>
        <family val="1"/>
      </rPr>
      <t>O ‰</t>
    </r>
  </si>
  <si>
    <t>± 1 SD</t>
  </si>
  <si>
    <t>n (grain analysed)</t>
  </si>
  <si>
    <t>408614*</t>
  </si>
  <si>
    <t>≥4</t>
  </si>
  <si>
    <t>408616*</t>
  </si>
  <si>
    <t>408617*</t>
  </si>
  <si>
    <t>408620*</t>
  </si>
  <si>
    <t>NA</t>
  </si>
  <si>
    <t>408601*</t>
  </si>
  <si>
    <t>ICE-14-18*</t>
  </si>
  <si>
    <t>ICE-16-11C*</t>
  </si>
  <si>
    <r>
      <t xml:space="preserve">Füri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>., 2010</t>
    </r>
  </si>
  <si>
    <t>408623*</t>
  </si>
  <si>
    <t>408624*</t>
  </si>
  <si>
    <t>ICE-14-29*</t>
  </si>
  <si>
    <t>ICE-14-31*</t>
  </si>
  <si>
    <t>ICE-16-03*</t>
  </si>
  <si>
    <t>408628*</t>
  </si>
  <si>
    <r>
      <t>Harðardóttir</t>
    </r>
    <r>
      <rPr>
        <i/>
        <sz val="11"/>
        <color theme="1"/>
        <rFont val="Calibri"/>
        <family val="2"/>
        <scheme val="minor"/>
      </rPr>
      <t xml:space="preserve"> et al. </t>
    </r>
    <r>
      <rPr>
        <sz val="11"/>
        <color theme="1"/>
        <rFont val="Calibri"/>
        <family val="2"/>
        <scheme val="minor"/>
      </rPr>
      <t>2018</t>
    </r>
  </si>
  <si>
    <r>
      <t xml:space="preserve">Macpherson </t>
    </r>
    <r>
      <rPr>
        <i/>
        <sz val="11"/>
        <color theme="1"/>
        <rFont val="Calibri"/>
        <family val="2"/>
        <scheme val="minor"/>
      </rPr>
      <t>et al.,</t>
    </r>
    <r>
      <rPr>
        <sz val="11"/>
        <color theme="1"/>
        <rFont val="Calibri"/>
        <family val="2"/>
        <scheme val="minor"/>
      </rPr>
      <t xml:space="preserve"> 2005</t>
    </r>
  </si>
  <si>
    <r>
      <t>δ</t>
    </r>
    <r>
      <rPr>
        <b/>
        <vertAlign val="superscript"/>
        <sz val="11"/>
        <rFont val="Times New Roman"/>
        <family val="1"/>
      </rPr>
      <t>18</t>
    </r>
    <r>
      <rPr>
        <b/>
        <sz val="11"/>
        <rFont val="Times New Roman"/>
        <family val="1"/>
      </rPr>
      <t xml:space="preserve">O </t>
    </r>
    <r>
      <rPr>
        <b/>
        <sz val="11"/>
        <rFont val="Calibri"/>
        <family val="2"/>
      </rPr>
      <t>‰</t>
    </r>
    <r>
      <rPr>
        <b/>
        <sz val="11"/>
        <rFont val="Times New Roman"/>
        <family val="1"/>
      </rPr>
      <t xml:space="preserve"> (SIMS) from T2</t>
    </r>
  </si>
  <si>
    <r>
      <t>Average δ</t>
    </r>
    <r>
      <rPr>
        <b/>
        <vertAlign val="superscript"/>
        <sz val="11"/>
        <rFont val="Times New Roman"/>
        <family val="1"/>
      </rPr>
      <t>18</t>
    </r>
    <r>
      <rPr>
        <b/>
        <sz val="11"/>
        <rFont val="Times New Roman"/>
        <family val="1"/>
      </rPr>
      <t>O ‰ (SIMS)</t>
    </r>
  </si>
  <si>
    <r>
      <t>δ</t>
    </r>
    <r>
      <rPr>
        <b/>
        <vertAlign val="superscript"/>
        <sz val="11"/>
        <rFont val="Times New Roman"/>
        <family val="1"/>
      </rPr>
      <t>18</t>
    </r>
    <r>
      <rPr>
        <b/>
        <sz val="11"/>
        <rFont val="Times New Roman"/>
        <family val="1"/>
      </rPr>
      <t>O ‰ (L.F.) from T3</t>
    </r>
  </si>
  <si>
    <r>
      <t>Average δ</t>
    </r>
    <r>
      <rPr>
        <b/>
        <vertAlign val="superscript"/>
        <sz val="11"/>
        <rFont val="Times New Roman"/>
        <family val="1"/>
      </rPr>
      <t>18</t>
    </r>
    <r>
      <rPr>
        <b/>
        <sz val="11"/>
        <rFont val="Times New Roman"/>
        <family val="1"/>
      </rPr>
      <t>O ‰ (L.F.)</t>
    </r>
  </si>
  <si>
    <r>
      <t>δ</t>
    </r>
    <r>
      <rPr>
        <b/>
        <vertAlign val="superscript"/>
        <sz val="11"/>
        <rFont val="Times New Roman"/>
        <family val="1"/>
      </rPr>
      <t>18</t>
    </r>
    <r>
      <rPr>
        <b/>
        <sz val="11"/>
        <rFont val="Times New Roman"/>
        <family val="1"/>
      </rPr>
      <t>O ‰ (L.F.) from the literature</t>
    </r>
  </si>
  <si>
    <r>
      <rPr>
        <b/>
        <vertAlign val="superscript"/>
        <sz val="11"/>
        <rFont val="Times New Roman"/>
        <family val="1"/>
      </rPr>
      <t>3</t>
    </r>
    <r>
      <rPr>
        <b/>
        <sz val="11"/>
        <rFont val="Times New Roman"/>
        <family val="1"/>
      </rPr>
      <t>He/</t>
    </r>
    <r>
      <rPr>
        <b/>
        <vertAlign val="superscript"/>
        <sz val="11"/>
        <rFont val="Times New Roman"/>
        <family val="1"/>
      </rPr>
      <t>4</t>
    </r>
    <r>
      <rPr>
        <b/>
        <sz val="11"/>
        <rFont val="Times New Roman"/>
        <family val="1"/>
      </rPr>
      <t>He</t>
    </r>
  </si>
  <si>
    <t>Reference</t>
  </si>
  <si>
    <r>
      <t xml:space="preserve">Mapherson </t>
    </r>
    <r>
      <rPr>
        <i/>
        <sz val="11"/>
        <color theme="1"/>
        <rFont val="Calibri"/>
        <family val="2"/>
        <scheme val="minor"/>
      </rPr>
      <t>et al.,</t>
    </r>
    <r>
      <rPr>
        <sz val="11"/>
        <color theme="1"/>
        <rFont val="Calibri"/>
        <family val="2"/>
        <scheme val="minor"/>
      </rPr>
      <t xml:space="preserve"> 2005</t>
    </r>
  </si>
  <si>
    <t>NAL-611</t>
  </si>
  <si>
    <t>Th29</t>
  </si>
  <si>
    <r>
      <t xml:space="preserve">Eiler </t>
    </r>
    <r>
      <rPr>
        <i/>
        <sz val="11"/>
        <color theme="1"/>
        <rFont val="Calibri"/>
        <family val="2"/>
        <scheme val="minor"/>
      </rPr>
      <t xml:space="preserve">et al., </t>
    </r>
    <r>
      <rPr>
        <sz val="11"/>
        <color theme="1"/>
        <rFont val="Calibri"/>
        <family val="2"/>
        <scheme val="minor"/>
      </rPr>
      <t xml:space="preserve">2000; Macpherson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>., 2005</t>
    </r>
  </si>
  <si>
    <r>
      <t xml:space="preserve">Thirlwall </t>
    </r>
    <r>
      <rPr>
        <i/>
        <sz val="11"/>
        <color theme="1"/>
        <rFont val="Calibri"/>
        <family val="2"/>
        <scheme val="minor"/>
      </rPr>
      <t>et al.,</t>
    </r>
    <r>
      <rPr>
        <sz val="11"/>
        <color theme="1"/>
        <rFont val="Calibri"/>
        <family val="2"/>
        <scheme val="minor"/>
      </rPr>
      <t xml:space="preserve"> 2006</t>
    </r>
  </si>
  <si>
    <t>8.9 (glass)</t>
  </si>
  <si>
    <t>POI 07-01</t>
  </si>
  <si>
    <t>Sample averages for T3</t>
  </si>
  <si>
    <t>1 SD</t>
  </si>
  <si>
    <t>ICE08R-02-01</t>
  </si>
  <si>
    <t>ICE08R-02-02</t>
  </si>
  <si>
    <t>ICE08R-02-03</t>
  </si>
  <si>
    <t>ICE08R-02-04</t>
  </si>
  <si>
    <t>ICE08R-02-02-01</t>
  </si>
  <si>
    <t>ICE08R-02-02-02</t>
  </si>
  <si>
    <t>ICE08R-02-02-03</t>
  </si>
  <si>
    <t>ICE08R-02-02-04</t>
  </si>
  <si>
    <t>ICE08R-02-03-01</t>
  </si>
  <si>
    <t>ICE08R-02-03-02</t>
  </si>
  <si>
    <t>ICE08R-02-03-03</t>
  </si>
  <si>
    <t>ICE08R-02-03-04</t>
  </si>
  <si>
    <t>ICE08R-02-04-01</t>
  </si>
  <si>
    <t>ICE08R-02-04-02</t>
  </si>
  <si>
    <t>ICE08R-02-04-03</t>
  </si>
  <si>
    <t>ICE08R-02-04-04</t>
  </si>
  <si>
    <t>ICE08R-02-05-01</t>
  </si>
  <si>
    <t>ICE08R-02-05-02</t>
  </si>
  <si>
    <t>ICE08R-02-05-03</t>
  </si>
  <si>
    <t>ICE08R-02-05-04</t>
  </si>
  <si>
    <t>ICE08R-02-06-01</t>
  </si>
  <si>
    <t>ICE08R-02-06-02</t>
  </si>
  <si>
    <t>ICE08R-02-06-03</t>
  </si>
  <si>
    <t>ICE08R-02-06-04</t>
  </si>
  <si>
    <t>ICE08R-02-07-01</t>
  </si>
  <si>
    <t>ICE08R-02-07-02</t>
  </si>
  <si>
    <t>ICE08R-02-07-03</t>
  </si>
  <si>
    <t>ICE08R-02-07-04</t>
  </si>
  <si>
    <t>ICE08R-02-08-01</t>
  </si>
  <si>
    <t>ICE08R-02-08-02</t>
  </si>
  <si>
    <t>ICE08R-02-08-03</t>
  </si>
  <si>
    <t>ICE08R-02-08-04</t>
  </si>
  <si>
    <t>ICE08R-02-09-01</t>
  </si>
  <si>
    <t>ICE08R-02-09-02</t>
  </si>
  <si>
    <t>ICE08R-02-09-03</t>
  </si>
  <si>
    <t>ICE08R-02-09-04</t>
  </si>
  <si>
    <t>ICE08R-02-10-01</t>
  </si>
  <si>
    <t>ICE08R-02-10-02</t>
  </si>
  <si>
    <t>ICE08R-02-10-03</t>
  </si>
  <si>
    <t>ICE08R-02-10-04</t>
  </si>
  <si>
    <t>ICE08R-02-11-01</t>
  </si>
  <si>
    <t>ICE08R-02-11-02</t>
  </si>
  <si>
    <t>ICE08R-02-11-03</t>
  </si>
  <si>
    <t>ICE08R-02-11-04</t>
  </si>
  <si>
    <t>ICE08R-02-12-01</t>
  </si>
  <si>
    <t>ICE08R-02-12-02</t>
  </si>
  <si>
    <t>ICE08R-02-12-03</t>
  </si>
  <si>
    <t>ICE08R-4b_01_01</t>
  </si>
  <si>
    <t>ICE08R-4b_01_02</t>
  </si>
  <si>
    <t>ICE08R-4b_01_03</t>
  </si>
  <si>
    <t>ICE08R-4b_01_04</t>
  </si>
  <si>
    <t>ICE08R-4b_02_01</t>
  </si>
  <si>
    <t>ICE08R-4b_02_02</t>
  </si>
  <si>
    <t>ICE08R-4b_02_03</t>
  </si>
  <si>
    <t>ICE08R-4b_02_04</t>
  </si>
  <si>
    <t>ICE08R-4b_03_01</t>
  </si>
  <si>
    <t>ICE08R-4b_03_02</t>
  </si>
  <si>
    <t>ICE08R-4b_03_03</t>
  </si>
  <si>
    <t>ICE08R-4b_03_04</t>
  </si>
  <si>
    <t>ICE08R-4b_04_01</t>
  </si>
  <si>
    <t>ICE08R-4b_04_02</t>
  </si>
  <si>
    <t>ICE08R-4b_04_03</t>
  </si>
  <si>
    <t>ICE08R-4b_04_04</t>
  </si>
  <si>
    <t>ICE08R-4b_05_01</t>
  </si>
  <si>
    <t>ICE08R-4b_05_02</t>
  </si>
  <si>
    <t>ICE08R-4b_05_03</t>
  </si>
  <si>
    <t>ICE08R-4b_05_04</t>
  </si>
  <si>
    <t>ICE08R-4b_06_01</t>
  </si>
  <si>
    <t>ICE08R-4b_06_02</t>
  </si>
  <si>
    <t>ICE08R-4b_06_03</t>
  </si>
  <si>
    <t>ICE08R-4b_06_04</t>
  </si>
  <si>
    <t>ICE08R-4b_07_01</t>
  </si>
  <si>
    <t>ICE08R-4b_07_02</t>
  </si>
  <si>
    <t>ICE08R-4b_07_03</t>
  </si>
  <si>
    <t>ICE08R-4b_07_04</t>
  </si>
  <si>
    <t>ICE08R-4b_08_01</t>
  </si>
  <si>
    <t>ICE08R-4b_08_02</t>
  </si>
  <si>
    <t>ICE08R-4b_08_03</t>
  </si>
  <si>
    <t>ICE08R-4b_08_04</t>
  </si>
  <si>
    <t>ICE08R-4b_09_01</t>
  </si>
  <si>
    <t>ICE08R-4b_09_02</t>
  </si>
  <si>
    <t>ICE08R-4b_09_03</t>
  </si>
  <si>
    <t>ICE08R-4b_09_04</t>
  </si>
  <si>
    <t>ICE08R-4b_10_01</t>
  </si>
  <si>
    <t>ICE08R-4b_10_02</t>
  </si>
  <si>
    <t>ICE08R-4b_10_03</t>
  </si>
  <si>
    <t>ICE08R-4b_10_04</t>
  </si>
  <si>
    <t>ICE08R-4b_11_01</t>
  </si>
  <si>
    <t>ICE08R-4b_11_02</t>
  </si>
  <si>
    <t>ICE08R-4b_11_03</t>
  </si>
  <si>
    <t>ICE08R-4b_11_04</t>
  </si>
  <si>
    <t>POI-07-01_01_01</t>
  </si>
  <si>
    <t>POI-07-01_01_02</t>
  </si>
  <si>
    <t>POI-07-01_01_03</t>
  </si>
  <si>
    <t>POI-07-01_02_01</t>
  </si>
  <si>
    <t>POI-07-01_02_02</t>
  </si>
  <si>
    <t>POI-07-01_02_03</t>
  </si>
  <si>
    <t>POI-07-01_02_04</t>
  </si>
  <si>
    <t>POI-07-01_03_01</t>
  </si>
  <si>
    <t>POI-07-01_03_02</t>
  </si>
  <si>
    <t>POI-07-01_03_03</t>
  </si>
  <si>
    <t>POI-07-01_04_01</t>
  </si>
  <si>
    <t>POI-07-01_04_02</t>
  </si>
  <si>
    <t>POI-07-01_04_03</t>
  </si>
  <si>
    <t>POI-07-01_05_01</t>
  </si>
  <si>
    <t>POI-07-01_05_02</t>
  </si>
  <si>
    <t>POI-07-01_05_03</t>
  </si>
  <si>
    <t>POI-07-01_06_01</t>
  </si>
  <si>
    <t>POI-07-01_06_02</t>
  </si>
  <si>
    <t>POI-07-01_06_03</t>
  </si>
  <si>
    <t>POI-07-01_07_01</t>
  </si>
  <si>
    <t>POI-07-01_07_02</t>
  </si>
  <si>
    <t>POI-07-01_07_03</t>
  </si>
  <si>
    <t>POI-07-01_08_01</t>
  </si>
  <si>
    <t>POI-07-01_08_02</t>
  </si>
  <si>
    <t>POI-07-01_08_03</t>
  </si>
  <si>
    <t>POI-07-01_09_01</t>
  </si>
  <si>
    <t>POI-07-01_09_02</t>
  </si>
  <si>
    <t>POI-07-01_09_03</t>
  </si>
  <si>
    <t>POI-07-01_10_01</t>
  </si>
  <si>
    <t>POI-07-01_10_02</t>
  </si>
  <si>
    <t>POI-07-01_10_03</t>
  </si>
  <si>
    <t>POI-07-01_11_01</t>
  </si>
  <si>
    <t>POI-07-01_11_02</t>
  </si>
  <si>
    <t>POI-07-01_11_03</t>
  </si>
  <si>
    <t>POI-07-01_11_04</t>
  </si>
  <si>
    <t>POI-07-01_12_01</t>
  </si>
  <si>
    <t>POI-07-01_12_02</t>
  </si>
  <si>
    <t>POI-07-01_12_03</t>
  </si>
  <si>
    <t>POI-07-01_13_01</t>
  </si>
  <si>
    <t>POI-07-01_13_02</t>
  </si>
  <si>
    <t>POI-07-01_13_03</t>
  </si>
  <si>
    <t>POI-07-01_14_01</t>
  </si>
  <si>
    <t>POI-07-01_14_02</t>
  </si>
  <si>
    <t>POI-07-01_14_03</t>
  </si>
  <si>
    <t>POI-07-01_15_01</t>
  </si>
  <si>
    <t>POI-07-01_15_02</t>
  </si>
  <si>
    <t>POI-07-01_15_03</t>
  </si>
  <si>
    <t>POI-07-01_16_01</t>
  </si>
  <si>
    <t>POI-07-01_16_02</t>
  </si>
  <si>
    <t>POI-07-01_16_03</t>
  </si>
  <si>
    <t>POI-07-01_17_01</t>
  </si>
  <si>
    <t>POI-07-01_17_02</t>
  </si>
  <si>
    <t>POI-07-01_17_03</t>
  </si>
  <si>
    <t>NAL625-01-01</t>
  </si>
  <si>
    <t>NAL625-01-02</t>
  </si>
  <si>
    <t>NAL625-01-03</t>
  </si>
  <si>
    <t>NAL625-01-04</t>
  </si>
  <si>
    <t>NAL625-01-05</t>
  </si>
  <si>
    <t>NAL625-02-01</t>
  </si>
  <si>
    <t>NAL625-02-02</t>
  </si>
  <si>
    <t>NAL625-02-03</t>
  </si>
  <si>
    <t>NAL625-02-04</t>
  </si>
  <si>
    <t>NAL625-03-01</t>
  </si>
  <si>
    <t>NAL625-03-02</t>
  </si>
  <si>
    <t>NAL625-03-03</t>
  </si>
  <si>
    <t>NAL625-03-04</t>
  </si>
  <si>
    <t>NAL625-04-01</t>
  </si>
  <si>
    <t>NAL625-04-02</t>
  </si>
  <si>
    <t>NAL625-04-03</t>
  </si>
  <si>
    <t>NAL625-04-04</t>
  </si>
  <si>
    <t>NAL625-05-01</t>
  </si>
  <si>
    <t>NAL625-05-02</t>
  </si>
  <si>
    <t>NAL625-05-03</t>
  </si>
  <si>
    <t>NAL625-05-04</t>
  </si>
  <si>
    <t>NAL625-06-01</t>
  </si>
  <si>
    <t>NAL625-06-02</t>
  </si>
  <si>
    <t>NAL625-06-03</t>
  </si>
  <si>
    <t>NAL625-06-04</t>
  </si>
  <si>
    <t>NAL625-07-01</t>
  </si>
  <si>
    <t>NAL625-07-02</t>
  </si>
  <si>
    <t>NAL625-07-03</t>
  </si>
  <si>
    <t>NAL625-07-04</t>
  </si>
  <si>
    <t>NAL625-08-01</t>
  </si>
  <si>
    <t>NAL625-08-02</t>
  </si>
  <si>
    <t>NAL625-08-03</t>
  </si>
  <si>
    <t>NAL625-08-04</t>
  </si>
  <si>
    <t>NAL625-08-05</t>
  </si>
  <si>
    <t>NAL625-09-01</t>
  </si>
  <si>
    <t>NAL625-09-02</t>
  </si>
  <si>
    <t>NAL625-09-03</t>
  </si>
  <si>
    <t>NAL625-09-04</t>
  </si>
  <si>
    <t>NAL625-10-01</t>
  </si>
  <si>
    <t>NAL625-10-02</t>
  </si>
  <si>
    <t>NAL625-10-03</t>
  </si>
  <si>
    <t>NAL625-11-01</t>
  </si>
  <si>
    <t>NAL625-11-02</t>
  </si>
  <si>
    <t>NAL625-11-03</t>
  </si>
  <si>
    <t>NAL625-11-04</t>
  </si>
  <si>
    <t>NAL625-12-01</t>
  </si>
  <si>
    <t>NAL625-12-02</t>
  </si>
  <si>
    <t>NAL625-12-03</t>
  </si>
  <si>
    <t>NAL625-12-04</t>
  </si>
  <si>
    <t>NAL625-12-05</t>
  </si>
  <si>
    <t>HVIT-1-01-01</t>
  </si>
  <si>
    <t>HVIT-1-01-02</t>
  </si>
  <si>
    <t>HVIT-1-01-03</t>
  </si>
  <si>
    <t>HVIT-1-01-04</t>
  </si>
  <si>
    <t>HVIT-1-02-01</t>
  </si>
  <si>
    <t>HVIT-1-02-02</t>
  </si>
  <si>
    <t>HVIT-1-02-03</t>
  </si>
  <si>
    <t>HVIT-1-02-04</t>
  </si>
  <si>
    <t>HVIT-1-03-01</t>
  </si>
  <si>
    <t>HVIT-1-03-02</t>
  </si>
  <si>
    <t>HVIT-1-03-03</t>
  </si>
  <si>
    <t>HVIT-1-03-04</t>
  </si>
  <si>
    <t>HVIT-1-04-01</t>
  </si>
  <si>
    <t>HVIT-1-04-02</t>
  </si>
  <si>
    <t>HVIT-1-04-03</t>
  </si>
  <si>
    <t>HVIT-1-04-04</t>
  </si>
  <si>
    <t>HVIT-1-05-01</t>
  </si>
  <si>
    <t>HVIT-1-05-02</t>
  </si>
  <si>
    <t>HVIT-1-05-03</t>
  </si>
  <si>
    <t>HVIT-1-05-04</t>
  </si>
  <si>
    <t>HVIT-1-06-01</t>
  </si>
  <si>
    <t>HVIT-1-06-02</t>
  </si>
  <si>
    <t>HVIT-1-06-03</t>
  </si>
  <si>
    <t>HVIT-1-06-04</t>
  </si>
  <si>
    <t>HVIT-1-07-01</t>
  </si>
  <si>
    <t>HVIT-1-07-02</t>
  </si>
  <si>
    <t>HVIT-1-07-03</t>
  </si>
  <si>
    <t>HVIT-1-07-04</t>
  </si>
  <si>
    <t>HVIT-1-08-01</t>
  </si>
  <si>
    <t>HVIT-1-08-02</t>
  </si>
  <si>
    <t>HVIT-1-08-03</t>
  </si>
  <si>
    <t>HVIT-1-08-04</t>
  </si>
  <si>
    <t>HVIT-1-09-01</t>
  </si>
  <si>
    <t>HVIT-1-09-02</t>
  </si>
  <si>
    <t>HVIT-1-09-03</t>
  </si>
  <si>
    <t>HVIT-1-09-04</t>
  </si>
  <si>
    <t>HVIT-1-10-01</t>
  </si>
  <si>
    <t>HVIT-1-10-02</t>
  </si>
  <si>
    <t>HVIT-1-10-03</t>
  </si>
  <si>
    <t>HVIT-1-10-04</t>
  </si>
  <si>
    <t>HVAMM2_02_01</t>
  </si>
  <si>
    <t>HVAMM2_02_02</t>
  </si>
  <si>
    <t>HVAMM2_02_03</t>
  </si>
  <si>
    <t>HVAMM2_02_04</t>
  </si>
  <si>
    <t>HVAMM2_01_01</t>
  </si>
  <si>
    <t>HVAMM2_01_02</t>
  </si>
  <si>
    <t>HVAMM2_01_03</t>
  </si>
  <si>
    <t>HVAMM2_01_04</t>
  </si>
  <si>
    <t>HVAMM2_03_01</t>
  </si>
  <si>
    <t>HVAMM2_03_02</t>
  </si>
  <si>
    <t>HVAMM2_03_03</t>
  </si>
  <si>
    <t>HVAMM2_03_04</t>
  </si>
  <si>
    <t>HVAMM2_04_01</t>
  </si>
  <si>
    <t>HVAMM2_04_02</t>
  </si>
  <si>
    <t>HVAMM2_04_03</t>
  </si>
  <si>
    <t>HVAMM2_05_01</t>
  </si>
  <si>
    <t>HVAMM2_05_02</t>
  </si>
  <si>
    <t>HVAMM2_05_03</t>
  </si>
  <si>
    <t>HVAMM2_05_04</t>
  </si>
  <si>
    <t>HVAMM2_06_01</t>
  </si>
  <si>
    <t>HVAMM2_06_02</t>
  </si>
  <si>
    <t>HVAMM2_06_03</t>
  </si>
  <si>
    <t>HVAMM2_06_04</t>
  </si>
  <si>
    <t>HVAMM2_07_01</t>
  </si>
  <si>
    <t>HVAMM2_07_02</t>
  </si>
  <si>
    <t>HVAMM2_07_03</t>
  </si>
  <si>
    <t>HVAMM2_07_04</t>
  </si>
  <si>
    <t>HVAMM2_08_01</t>
  </si>
  <si>
    <t>HVAMM2_08_02</t>
  </si>
  <si>
    <t>HVAMM2_08_03</t>
  </si>
  <si>
    <t>HVAMM2_08_04</t>
  </si>
  <si>
    <t>HVAMM2_09_01</t>
  </si>
  <si>
    <t>HVAMM2_09_02</t>
  </si>
  <si>
    <t>HVAMM2_09_03</t>
  </si>
  <si>
    <t>HVAMM2_09_04</t>
  </si>
  <si>
    <t>HVAMM2_10_01</t>
  </si>
  <si>
    <t>HVAMM2_10_02</t>
  </si>
  <si>
    <t>HVAMM2_10_03</t>
  </si>
  <si>
    <t>HVAMM2_10_04</t>
  </si>
  <si>
    <t>HVAMM2_11_01</t>
  </si>
  <si>
    <t>HVAMM2_11_02</t>
  </si>
  <si>
    <t>HVAMM2_11_03</t>
  </si>
  <si>
    <t>HVAMM2_11_04</t>
  </si>
  <si>
    <t>HVAMM2_12_01</t>
  </si>
  <si>
    <t>HVAMM2_12_02</t>
  </si>
  <si>
    <t>HVAMM2_12_03</t>
  </si>
  <si>
    <t>HVAMM2_12_04</t>
  </si>
  <si>
    <t>ICE08R-20_01_01</t>
  </si>
  <si>
    <t>ICE08R-20_01_02</t>
  </si>
  <si>
    <t>ICE08R-20_01_03</t>
  </si>
  <si>
    <t>ICE08R-20_01_04</t>
  </si>
  <si>
    <t>ICE08R-20_02_01</t>
  </si>
  <si>
    <t>ICE08R-20_02_02</t>
  </si>
  <si>
    <t>ICE08R-20_02_03</t>
  </si>
  <si>
    <t>ICE08R-20_02_04</t>
  </si>
  <si>
    <t>ICE08R-20_03_01</t>
  </si>
  <si>
    <t>ICE08R-20_03_02</t>
  </si>
  <si>
    <t>ICE08R-20_03_03</t>
  </si>
  <si>
    <t>ICE08R-20_03_04</t>
  </si>
  <si>
    <t>ICE08R-20_04_01</t>
  </si>
  <si>
    <t>ICE08R-20_04_02</t>
  </si>
  <si>
    <t>ICE08R-20_04_03</t>
  </si>
  <si>
    <t>ICE08R-20_04_04</t>
  </si>
  <si>
    <t>ICE08R-20_05_02</t>
  </si>
  <si>
    <t>ICE08R-20_05_03</t>
  </si>
  <si>
    <t>ICE08R-20_05_04</t>
  </si>
  <si>
    <t>ICE08R-20_06_01</t>
  </si>
  <si>
    <t>ICE08R-20_06_02</t>
  </si>
  <si>
    <t>ICE08R-20_06_03</t>
  </si>
  <si>
    <t>ICE08R-20_06_04</t>
  </si>
  <si>
    <t>ICE08R-20_07_01</t>
  </si>
  <si>
    <t>ICE08R-20_07_02</t>
  </si>
  <si>
    <t>ICE08R-20_07_03</t>
  </si>
  <si>
    <t>ICE08R-20_07_04</t>
  </si>
  <si>
    <t>ICE08R-20_08_01</t>
  </si>
  <si>
    <t>ICE08R-20_08_02</t>
  </si>
  <si>
    <t>ICE08R-20_08_03</t>
  </si>
  <si>
    <t>ICE08R-20_08_04</t>
  </si>
  <si>
    <t>ICE08R-20_08_05</t>
  </si>
  <si>
    <t>ICE08R-20_09_01</t>
  </si>
  <si>
    <t>ICE08R-20_09_02</t>
  </si>
  <si>
    <t>ICE08R-20_09_03</t>
  </si>
  <si>
    <t>ICE08R-20_09_04</t>
  </si>
  <si>
    <t>ICE08R-20_10_01</t>
  </si>
  <si>
    <t>ICE08R-20_10_02</t>
  </si>
  <si>
    <t>ICE08R-20_10_03</t>
  </si>
  <si>
    <t>ICE08R-20_10_04</t>
  </si>
  <si>
    <t>ICE08R-20_11_01</t>
  </si>
  <si>
    <t>ICE08R-20_11_02</t>
  </si>
  <si>
    <t>ICE08R-20_11_03</t>
  </si>
  <si>
    <t>ICE08R-20_11_04</t>
  </si>
  <si>
    <t>ICE08R-20_12_01</t>
  </si>
  <si>
    <t>ICE08R-20_12_02</t>
  </si>
  <si>
    <t>ICE08R-20_12_03</t>
  </si>
  <si>
    <t>ICE08R-20_12_04</t>
  </si>
  <si>
    <t>ICE08R-20_13_01</t>
  </si>
  <si>
    <t>ICE08R-20_13_02</t>
  </si>
  <si>
    <t>ICE08R-20_13_03</t>
  </si>
  <si>
    <t>ICE08R-20_13_04</t>
  </si>
  <si>
    <t>±</t>
  </si>
  <si>
    <r>
      <t xml:space="preserve">Traces from Rasmussen </t>
    </r>
    <r>
      <rPr>
        <b/>
        <i/>
        <sz val="11"/>
        <color theme="1"/>
        <rFont val="Calibri"/>
        <family val="2"/>
        <scheme val="minor"/>
      </rPr>
      <t>et al.</t>
    </r>
    <r>
      <rPr>
        <b/>
        <sz val="11"/>
        <color theme="1"/>
        <rFont val="Calibri"/>
        <family val="2"/>
        <scheme val="minor"/>
      </rPr>
      <t xml:space="preserve"> (2020)</t>
    </r>
  </si>
  <si>
    <t>Mg(probe)</t>
  </si>
  <si>
    <t>Ca43</t>
  </si>
  <si>
    <r>
      <t>Ti/Y</t>
    </r>
    <r>
      <rPr>
        <b/>
        <vertAlign val="subscript"/>
        <sz val="11"/>
        <color theme="1"/>
        <rFont val="Calibri"/>
        <family val="2"/>
        <scheme val="minor"/>
      </rPr>
      <t>ol</t>
    </r>
  </si>
  <si>
    <r>
      <rPr>
        <b/>
        <sz val="11"/>
        <color theme="1"/>
        <rFont val="Calibri"/>
        <family val="2"/>
      </rPr>
      <t>±</t>
    </r>
    <r>
      <rPr>
        <b/>
        <sz val="11"/>
        <color theme="1"/>
        <rFont val="Calibri"/>
        <family val="1"/>
        <charset val="2"/>
      </rPr>
      <t xml:space="preserve"> </t>
    </r>
    <r>
      <rPr>
        <b/>
        <sz val="11"/>
        <color theme="1"/>
        <rFont val="Calibri"/>
        <family val="1"/>
        <charset val="2"/>
        <scheme val="minor"/>
      </rPr>
      <t>2</t>
    </r>
    <r>
      <rPr>
        <b/>
        <sz val="11"/>
        <color theme="1"/>
        <rFont val="Calibri"/>
        <family val="2"/>
      </rPr>
      <t>σ</t>
    </r>
    <r>
      <rPr>
        <b/>
        <sz val="11"/>
        <color theme="1"/>
        <rFont val="Calibri"/>
        <family val="2"/>
        <scheme val="minor"/>
      </rPr>
      <t xml:space="preserve"> **</t>
    </r>
  </si>
  <si>
    <r>
      <t>10</t>
    </r>
    <r>
      <rPr>
        <b/>
        <vertAlign val="superscript"/>
        <sz val="11"/>
        <color theme="1"/>
        <rFont val="Calibri"/>
        <family val="2"/>
        <scheme val="minor"/>
      </rPr>
      <t>4</t>
    </r>
    <r>
      <rPr>
        <b/>
        <sz val="11"/>
        <color theme="1"/>
        <rFont val="Calibri"/>
        <family val="1"/>
        <charset val="2"/>
        <scheme val="minor"/>
      </rPr>
      <t xml:space="preserve"> x Ga/Sc</t>
    </r>
    <r>
      <rPr>
        <b/>
        <vertAlign val="subscript"/>
        <sz val="11"/>
        <color theme="1"/>
        <rFont val="Calibri"/>
        <family val="2"/>
        <scheme val="minor"/>
      </rPr>
      <t>ol</t>
    </r>
  </si>
  <si>
    <r>
      <t xml:space="preserve">Data from Rasmussen </t>
    </r>
    <r>
      <rPr>
        <b/>
        <i/>
        <sz val="11"/>
        <color theme="1"/>
        <rFont val="Calibri"/>
        <family val="2"/>
        <scheme val="minor"/>
      </rPr>
      <t>et al.</t>
    </r>
    <r>
      <rPr>
        <b/>
        <sz val="11"/>
        <color theme="1"/>
        <rFont val="Calibri"/>
        <family val="2"/>
        <scheme val="minor"/>
      </rPr>
      <t xml:space="preserve"> (</t>
    </r>
    <r>
      <rPr>
        <b/>
        <i/>
        <sz val="11"/>
        <color theme="1"/>
        <rFont val="Calibri"/>
        <family val="2"/>
        <scheme val="minor"/>
      </rPr>
      <t>in review</t>
    </r>
    <r>
      <rPr>
        <b/>
        <sz val="11"/>
        <color theme="1"/>
        <rFont val="Calibri"/>
        <family val="2"/>
        <scheme val="minor"/>
      </rPr>
      <t>)</t>
    </r>
  </si>
  <si>
    <r>
      <rPr>
        <b/>
        <sz val="11"/>
        <color theme="1"/>
        <rFont val="Calibri"/>
        <family val="2"/>
      </rPr>
      <t>Bulk/single</t>
    </r>
    <r>
      <rPr>
        <b/>
        <i/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crystal δ</t>
    </r>
    <r>
      <rPr>
        <b/>
        <vertAlign val="superscript"/>
        <sz val="11"/>
        <color theme="1"/>
        <rFont val="Calibri"/>
        <family val="2"/>
        <scheme val="minor"/>
      </rPr>
      <t>18</t>
    </r>
    <r>
      <rPr>
        <b/>
        <sz val="11"/>
        <color theme="1"/>
        <rFont val="Calibri"/>
        <family val="2"/>
        <scheme val="minor"/>
      </rPr>
      <t>O olivine</t>
    </r>
  </si>
  <si>
    <r>
      <t>Data from Har</t>
    </r>
    <r>
      <rPr>
        <b/>
        <sz val="11"/>
        <color theme="1"/>
        <rFont val="Calibri"/>
        <family val="2"/>
      </rPr>
      <t xml:space="preserve">ðardóttir </t>
    </r>
    <r>
      <rPr>
        <b/>
        <i/>
        <sz val="11"/>
        <color theme="1"/>
        <rFont val="Calibri"/>
        <family val="2"/>
      </rPr>
      <t>et al</t>
    </r>
    <r>
      <rPr>
        <b/>
        <sz val="11"/>
        <color theme="1"/>
        <rFont val="Calibri"/>
        <family val="2"/>
      </rPr>
      <t>., 2018</t>
    </r>
  </si>
  <si>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He/</t>
    </r>
    <r>
      <rPr>
        <b/>
        <vertAlign val="superscript"/>
        <sz val="11"/>
        <color theme="1"/>
        <rFont val="Calibri"/>
        <family val="2"/>
        <scheme val="minor"/>
      </rPr>
      <t>4</t>
    </r>
    <r>
      <rPr>
        <b/>
        <sz val="11"/>
        <color theme="1"/>
        <rFont val="Calibri"/>
        <family val="2"/>
        <scheme val="minor"/>
      </rPr>
      <t>He olivine</t>
    </r>
  </si>
  <si>
    <r>
      <rPr>
        <b/>
        <vertAlign val="superscript"/>
        <sz val="11"/>
        <color theme="1"/>
        <rFont val="Calibri"/>
        <family val="2"/>
        <scheme val="minor"/>
      </rPr>
      <t>206</t>
    </r>
    <r>
      <rPr>
        <b/>
        <sz val="11"/>
        <color theme="1"/>
        <rFont val="Calibri"/>
        <family val="1"/>
        <charset val="2"/>
        <scheme val="minor"/>
      </rPr>
      <t>Pb/</t>
    </r>
    <r>
      <rPr>
        <b/>
        <vertAlign val="superscript"/>
        <sz val="11"/>
        <color theme="1"/>
        <rFont val="Calibri"/>
        <family val="2"/>
        <scheme val="minor"/>
      </rPr>
      <t>204</t>
    </r>
    <r>
      <rPr>
        <b/>
        <sz val="11"/>
        <color theme="1"/>
        <rFont val="Calibri"/>
        <family val="1"/>
        <charset val="2"/>
        <scheme val="minor"/>
      </rPr>
      <t>Pb on same sampled/location</t>
    </r>
  </si>
  <si>
    <r>
      <rPr>
        <b/>
        <vertAlign val="superscript"/>
        <sz val="11"/>
        <color theme="1"/>
        <rFont val="Calibri"/>
        <family val="2"/>
        <scheme val="minor"/>
      </rPr>
      <t>206</t>
    </r>
    <r>
      <rPr>
        <b/>
        <sz val="11"/>
        <color theme="1"/>
        <rFont val="Calibri"/>
        <family val="1"/>
        <charset val="2"/>
        <scheme val="minor"/>
      </rPr>
      <t>Pb/</t>
    </r>
    <r>
      <rPr>
        <b/>
        <vertAlign val="superscript"/>
        <sz val="11"/>
        <color theme="1"/>
        <rFont val="Calibri"/>
        <family val="2"/>
        <scheme val="minor"/>
      </rPr>
      <t>204</t>
    </r>
    <r>
      <rPr>
        <b/>
        <sz val="11"/>
        <color theme="1"/>
        <rFont val="Calibri"/>
        <family val="1"/>
        <charset val="2"/>
        <scheme val="minor"/>
      </rPr>
      <t>Pb</t>
    </r>
  </si>
  <si>
    <t>Source</t>
  </si>
  <si>
    <r>
      <t xml:space="preserve">Previously published </t>
    </r>
    <r>
      <rPr>
        <b/>
        <sz val="11"/>
        <rFont val="Calibri"/>
        <family val="2"/>
      </rPr>
      <t>δ</t>
    </r>
    <r>
      <rPr>
        <b/>
        <vertAlign val="superscript"/>
        <sz val="11"/>
        <rFont val="Calibri"/>
        <family val="2"/>
        <scheme val="minor"/>
      </rPr>
      <t>26</t>
    </r>
    <r>
      <rPr>
        <b/>
        <sz val="11"/>
        <rFont val="Calibri"/>
        <family val="2"/>
        <scheme val="minor"/>
      </rPr>
      <t>Mg and δ</t>
    </r>
    <r>
      <rPr>
        <b/>
        <vertAlign val="superscript"/>
        <sz val="11"/>
        <rFont val="Calibri"/>
        <family val="2"/>
        <scheme val="minor"/>
      </rPr>
      <t>56</t>
    </r>
    <r>
      <rPr>
        <b/>
        <sz val="11"/>
        <rFont val="Calibri"/>
        <family val="2"/>
        <scheme val="minor"/>
      </rPr>
      <t>Fe on same samples</t>
    </r>
  </si>
  <si>
    <t>Location</t>
  </si>
  <si>
    <r>
      <t xml:space="preserve"> δ</t>
    </r>
    <r>
      <rPr>
        <b/>
        <vertAlign val="superscript"/>
        <sz val="11"/>
        <color theme="1"/>
        <rFont val="Calibri"/>
        <family val="2"/>
        <scheme val="minor"/>
      </rPr>
      <t>26</t>
    </r>
    <r>
      <rPr>
        <b/>
        <sz val="11"/>
        <color theme="1"/>
        <rFont val="Calibri"/>
        <family val="2"/>
        <scheme val="minor"/>
      </rPr>
      <t>Mg</t>
    </r>
  </si>
  <si>
    <r>
      <t xml:space="preserve"> δ</t>
    </r>
    <r>
      <rPr>
        <b/>
        <vertAlign val="superscript"/>
        <sz val="11"/>
        <color theme="1"/>
        <rFont val="Calibri"/>
        <family val="2"/>
        <scheme val="minor"/>
      </rPr>
      <t>56</t>
    </r>
    <r>
      <rPr>
        <b/>
        <sz val="11"/>
        <color theme="1"/>
        <rFont val="Calibri"/>
        <family val="2"/>
        <scheme val="minor"/>
      </rPr>
      <t>Fe</t>
    </r>
  </si>
  <si>
    <t>Material analysed</t>
  </si>
  <si>
    <t>Halldorsson et al 2008</t>
  </si>
  <si>
    <t>same region</t>
  </si>
  <si>
    <t>Peate et al, 2010</t>
  </si>
  <si>
    <t xml:space="preserve">same locality </t>
  </si>
  <si>
    <t>NAL 625</t>
  </si>
  <si>
    <t>Jackson et al, in review</t>
  </si>
  <si>
    <t>same sample</t>
  </si>
  <si>
    <t>Peate et al 2010</t>
  </si>
  <si>
    <t>Thirlwall et al, 2004</t>
  </si>
  <si>
    <t>Þeistareykir</t>
  </si>
  <si>
    <t>Olivine (Whole rock [-0.23])</t>
  </si>
  <si>
    <r>
      <t xml:space="preserve">Pogge von Strandmann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>, 2008</t>
    </r>
  </si>
  <si>
    <t>NAL 688</t>
  </si>
  <si>
    <t>BUR-1</t>
  </si>
  <si>
    <t>Peate et al., 2009</t>
  </si>
  <si>
    <t>D2</t>
  </si>
  <si>
    <t>Halldórsson et al., 2016</t>
  </si>
  <si>
    <t>Furman et al 1991</t>
  </si>
  <si>
    <t>Surtsey</t>
  </si>
  <si>
    <t>Whole rock (basaltic lava)</t>
  </si>
  <si>
    <r>
      <t xml:space="preserve">Schuessler </t>
    </r>
    <r>
      <rPr>
        <i/>
        <sz val="11"/>
        <color theme="1"/>
        <rFont val="Calibri"/>
        <family val="2"/>
        <scheme val="minor"/>
      </rPr>
      <t>et al.,</t>
    </r>
    <r>
      <rPr>
        <sz val="11"/>
        <color theme="1"/>
        <rFont val="Calibri"/>
        <family val="2"/>
        <scheme val="minor"/>
      </rPr>
      <t xml:space="preserve"> 2009</t>
    </r>
  </si>
  <si>
    <t>SAL 688</t>
  </si>
  <si>
    <t>18.49 to 18.59</t>
  </si>
  <si>
    <t>Manning and Thirlwall 2014</t>
  </si>
  <si>
    <t>SNS 206</t>
  </si>
  <si>
    <t>18.78 to 19.24</t>
  </si>
  <si>
    <t xml:space="preserve">Kokfelt et al 2006 </t>
  </si>
  <si>
    <t>SNS 221</t>
  </si>
  <si>
    <t>SNS 214</t>
  </si>
  <si>
    <t>Hilton et al, 1999</t>
  </si>
  <si>
    <t>HRP (Quarternary)</t>
  </si>
  <si>
    <t>THJOR-1</t>
  </si>
  <si>
    <r>
      <t xml:space="preserve">*Modified according to differences in standardisation - see Rasmussen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 xml:space="preserve"> (2020)</t>
    </r>
  </si>
  <si>
    <t>Vicinity of Hekla</t>
  </si>
  <si>
    <t>Whole rock (Basaltic lava)</t>
  </si>
  <si>
    <r>
      <t xml:space="preserve">** 2 </t>
    </r>
    <r>
      <rPr>
        <sz val="11"/>
        <color theme="1"/>
        <rFont val="Calibri"/>
        <family val="2"/>
      </rPr>
      <t>σ based on intra-sample heterogeneity</t>
    </r>
    <r>
      <rPr>
        <sz val="11"/>
        <color theme="1"/>
        <rFont val="Calibri"/>
        <family val="2"/>
        <scheme val="minor"/>
      </rPr>
      <t>. The error is large because I haven't matched the specific crystal compositions.</t>
    </r>
  </si>
  <si>
    <t>Stapafell</t>
  </si>
  <si>
    <t>Glass</t>
  </si>
  <si>
    <t>Heimay (Eldfell)</t>
  </si>
  <si>
    <t>Whole rock (Mugearite)</t>
  </si>
  <si>
    <t>Hekla</t>
  </si>
  <si>
    <t>Whole rock (Basaltic andesite tephra)</t>
  </si>
  <si>
    <t>Whole rock (Basaltic andesite lava)</t>
  </si>
  <si>
    <t>Whole rock (Basaltic tephra)</t>
  </si>
  <si>
    <t>East of Reykjavik (BIR-1G)</t>
  </si>
  <si>
    <t>Whole rock</t>
  </si>
  <si>
    <t>Weyer and Ionow, 2007</t>
  </si>
  <si>
    <r>
      <t xml:space="preserve">Modified for easy comparison with published Sobolev (SB) analysis (see section 3.1 in Rasmussen </t>
    </r>
    <r>
      <rPr>
        <i/>
        <sz val="11"/>
        <rFont val="Calibri"/>
        <family val="2"/>
        <scheme val="minor"/>
      </rPr>
      <t>et al.</t>
    </r>
    <r>
      <rPr>
        <sz val="11"/>
        <rFont val="Calibri"/>
        <family val="2"/>
        <scheme val="minor"/>
      </rPr>
      <t>, 2020). Modification factor = publsihed standard values/Sobolev published standard values</t>
    </r>
  </si>
  <si>
    <r>
      <rPr>
        <b/>
        <i/>
        <sz val="11"/>
        <color theme="1"/>
        <rFont val="Calibri"/>
        <family val="2"/>
      </rPr>
      <t>source-derived in-situ</t>
    </r>
    <r>
      <rPr>
        <b/>
        <sz val="11"/>
        <color theme="1"/>
        <rFont val="Calibri"/>
        <family val="2"/>
      </rPr>
      <t xml:space="preserve"> δ</t>
    </r>
    <r>
      <rPr>
        <b/>
        <vertAlign val="superscript"/>
        <sz val="11"/>
        <color theme="1"/>
        <rFont val="Calibri"/>
        <family val="2"/>
        <scheme val="minor"/>
      </rPr>
      <t>18</t>
    </r>
    <r>
      <rPr>
        <b/>
        <sz val="11"/>
        <color theme="1"/>
        <rFont val="Calibri"/>
        <family val="2"/>
        <scheme val="minor"/>
      </rPr>
      <t>O olivine</t>
    </r>
  </si>
  <si>
    <t>EarthChem Download: Friday, Oct. 9, 2020 1:47:18 pm UTC</t>
  </si>
  <si>
    <t>Search Criteria:</t>
  </si>
  <si>
    <t>Longitude East</t>
  </si>
  <si>
    <t>Longitude West</t>
  </si>
  <si>
    <t>Latitude North</t>
  </si>
  <si>
    <t>Latitude South</t>
  </si>
  <si>
    <t>Tectonic Setting</t>
  </si>
  <si>
    <t>SPREADING_CENTER</t>
  </si>
  <si>
    <t>Materials</t>
  </si>
  <si>
    <t>Unknown, Igneous</t>
  </si>
  <si>
    <t>References for He</t>
  </si>
  <si>
    <t>AUTHOR</t>
  </si>
  <si>
    <t>YEAR</t>
  </si>
  <si>
    <t>TITLE</t>
  </si>
  <si>
    <t>JOURNAL</t>
  </si>
  <si>
    <t>REEKIE, C; JENNER, F E; SMYTHE, D; HAURI, E H; BULLOCK, E; WILLIAMS, H M</t>
  </si>
  <si>
    <t>SULFIDE RESORPTION DURING CRUSTAL ASCENT AND DEGASSING OF OCEANIC PLATEAU BASALTS</t>
  </si>
  <si>
    <t>NATURE COMMUNICATIONS</t>
  </si>
  <si>
    <t>TULLER-ROSS, B; MARTY, B; CHEN, H; KELLEY, K A; LEE, H; WANG, K</t>
  </si>
  <si>
    <t>POTASSIUM ISOTOPE SYSTEMATICS OF OCEANIC BASALTS</t>
  </si>
  <si>
    <t>GEOCHIMICA ET COSMOCHIMICA ACTA</t>
  </si>
  <si>
    <t>ZHANG, H-L; COTTRELL, E; SOLHEID, P; KELLEY, K A; HIRSCHMANN, M</t>
  </si>
  <si>
    <t>DETERMINATION OF FE 3+ /ΣFE OF XANES BASALTIC GLASS STANDARDS BY MÖSSBAUER SPECTROSCOPY AND ITS APPLICATION TO THE OXIDATION STATE OF IRON IN MORB</t>
  </si>
  <si>
    <t>CHEMICAL GEOLOGY</t>
  </si>
  <si>
    <t>TANG, M; MCDONOUGH, W F; ASH, R D</t>
  </si>
  <si>
    <t>EUROPIUM AND STRONTIUM ANOMALIES IN THE MORB SOURCE MANTLE</t>
  </si>
  <si>
    <t>GEOCHIM COSMOCHIM ACTA</t>
  </si>
  <si>
    <t>DIXON, J E; BINDEMAN, I; KINGSLEY, R H; SIMONS, K; LE ROUX, P J; HAJEWSKI, T; SWART, P; LANGMUIR, C H; RYAN, J G; WALOWSKI, K; WADA, I; WALLACE, P</t>
  </si>
  <si>
    <t>LIGHT STABLE ISOTOPIC COMPOSITIONS OF ENRICHED MANTLE SOURCES: RESOLVING THE DEHYDRATION PARADOX</t>
  </si>
  <si>
    <t>GEOCHEMISTRY, GEOPHYSICS, GEOSYSTEMS</t>
  </si>
  <si>
    <t>SCHILLING, J-G; KINGSLEY, R H</t>
  </si>
  <si>
    <t>PLATINUM-GROUP ELEMENTS (PGE), Re, Ni, Cu, Ag AND Cd VARIATIONS ALONG THE REYKJANES RIDGE AND ICELAND SOUTH-WEST NEOVOLCANIC RIFT ZONE, FROM 50°N TO 65°N</t>
  </si>
  <si>
    <t>MARSCHALL, H R; WANLESS, V D; SHIMIZU, N; POGGE VON STRANDMANN, P; ELLIOTT, T; MONTELEONE, B</t>
  </si>
  <si>
    <t>THE BORON AND LITHIUM ISOTOPIC COMPOSITION OF MID-OCEAN RIDGE BASALTS AND THE MANTLE</t>
  </si>
  <si>
    <t>COLIN, A; MOREIRA, M; GAUTHERON, C; BURNARD, P</t>
  </si>
  <si>
    <t>CONSTRAINTS ON THE NOBLE GAS COMPOSITION OF THE DEEP MANTLE BY BUBBLE-BY-BUBBLE ANALYSIS OF A VOLCANIC GLASS SAMPLE FROM ICELAND</t>
  </si>
  <si>
    <t>SHORTTLE, O; MOUSSALLAM, Y; HARTLEY, M; MACLENNAN, J; IVANOV, A; MURTON, B J; PEDERSEN, R B</t>
  </si>
  <si>
    <t>FE-XANES ANALYSES OF REYKJANES RIDGE BASALTS: IMPLICATIONS FOR OCEANIC CRUST'S ROLE IN THE SOLID EARTH OXYGEN CYCLE</t>
  </si>
  <si>
    <t>EARTH PLANET SCI LETT</t>
  </si>
  <si>
    <t>KELLEY, K A; KINGSLEY, R H; SCHILLING, J-G</t>
  </si>
  <si>
    <t>COMPOSITION OF PLUME-INFLUENCED MID-OCEAN RIDGE LAVAS AND GLASSES FROM THE MID-ATLANTIC RIDGE, EAST PACIFIC RISE, GALAPAGOS SPREADING CENTER, AND GULF OF ADEN</t>
  </si>
  <si>
    <t>GEOCHEM GEOPHYS GEOSYST</t>
  </si>
  <si>
    <t>JENNER, F E; ONEILL, H ST C</t>
  </si>
  <si>
    <t>ANALYSIS OF 60 ELEMENTS IN 616 OCEAN FLOOR BASALTIC GLASSES</t>
  </si>
  <si>
    <t>ELKINS, L J; SIMS, K W W; PRYTULAK, J; ELLIOTT, T; MATTIELLI, N; BLICHERT-TOFT, J; BLUSZTAJN, J; DUNBAR, N; DEVEY, C W; MERTZ, D F; SCHILLING, J-G; MURRELL, M T</t>
  </si>
  <si>
    <t>UNDERSTANDING MELT GENERATION BENEATH THE SLOW-SPREADING KOLBEINSEY RIDGE USING 238U, 230TH, AND 231PA EXCESSES</t>
  </si>
  <si>
    <t>COTTRELL, E; KELLEY, K A</t>
  </si>
  <si>
    <t>THE OXIDATION STATE OF FE IN MORB GLASSES AND THE OXYGEN FUGACITY OF THE UPPER MANTLE</t>
  </si>
  <si>
    <t>AREVALO JR, R; MCDONOUGH, W F; LUONG, M</t>
  </si>
  <si>
    <t>THE K/U RATIO OF THE SILICATE EARTH: INSIGHTS INTO MANTLE COMPOSITION, STRUCTURE AND THERMAL EVOLUTION</t>
  </si>
  <si>
    <t>ZELLMER, G F; RUBIN, K H; GROENVOLD, K; JURADO-CHICHAY, Z</t>
  </si>
  <si>
    <t>ON THE RECENT BIMODAL MAGMATIC PROCESSES AND THEIR RATES IN THE TORFAJÖKULL–VEIDIVÖTN AREA, ICELAND</t>
  </si>
  <si>
    <t>NIELSEN, S; REHKAEMPER, M; BRANDON, A D; NORMAN, M D; TURNER, S; OREILLY, S Y</t>
  </si>
  <si>
    <t>THALLIUM ISOTOPES IN ICELAND AND AZORES LAVAS — IMPLICATIONS FOR THE ROLE OF ALTERED CRUST AND MANTLE GEOCHEMISTRY</t>
  </si>
  <si>
    <t>AGRANIER, A; BLICHERT-TOFT, J; GRAHAM, D W; DEBAILLE, V; SCHIANO, P; ALBAREDE, F</t>
  </si>
  <si>
    <t>THE SPECTRA OF ISOTOPIC HETEROGENEITIES ALONG THE MID-ATLANTIC RIDGE</t>
  </si>
  <si>
    <t>BLICHERT-TOFT, J; AGRANIER, A; ANDRES, M; KINGSLEY, R H; SCHILLING, J-G; ALBAREDE, F</t>
  </si>
  <si>
    <t>GEOCHEMICAL SEGMENTATION OF THE MIND-ATLANTIC RIDGE NORTH OF ICELAND AND RIDGE-HOT SPOT INTERACTION IN THE NORTH ATLANTIC</t>
  </si>
  <si>
    <t>BEZOS, A; HUMLER, E</t>
  </si>
  <si>
    <t>THE FE3+/(SUM)FE RATIOS OF MORB GLASSES AND THEIR IMPLICATIONS FOR MANTLE MELTING</t>
  </si>
  <si>
    <t>ANDRES, M; BLICHERT-TOFT, J; SCHILLING, J-G</t>
  </si>
  <si>
    <t>NATURE OF THE DEPLETED UPPER MANTLE BENEATH THE ATLANTIC:  EVDIENCE FROM Hf ISOTOPES IN NORMAL MID-OCEAN RIDGE BASALTS FROM 79 DEG N TO 55 DEG S</t>
  </si>
  <si>
    <t>MELSON, W G; O'HEARN, T</t>
  </si>
  <si>
    <t>SMITHSONIAN VOLCANIC GLASS FILE</t>
  </si>
  <si>
    <t>MURTON, B J; TAYLOR, R N; THIRLWALL, M F</t>
  </si>
  <si>
    <t>PLUME-RIDGE INTERACTION: A GEOCHEMICAL PERSPECTIVE FROM THE REYKJANES RIDGE</t>
  </si>
  <si>
    <t>J PETROL</t>
  </si>
  <si>
    <t>PEATE, D W; HAWKESWORTH, C J; VAN CALSTEREN, P W; TAYLOR, R N; MURTON, B J</t>
  </si>
  <si>
    <t>238U-230TH CONSTRAINTS ON MANTLE UPWELLING AND PLUME-RIDGE INTERACTION ALONG THE REYKJANES RIDGE</t>
  </si>
  <si>
    <t>HANAN, B B; BLICHERT-TOFT, J; KINGSLEY, R H; SCHILLING, J-G</t>
  </si>
  <si>
    <t>DEPLETED ICELAND MANTLE PLUME GEOCHEMICAL SIGNATURE: ARTIFACT OF MULTICOMPONENT MIXING?</t>
  </si>
  <si>
    <t>KEMPTON, P D; FITTON, J G; SAUNDERS, A D; NOWELL, G M; TAYLOR, R N; HARDARSON, B S; PEARSON, G</t>
  </si>
  <si>
    <t>THE ICELAND PLUME IN SPACE AND TIME: A SR-ND-PB-HF STUDY OF THE NORTH ATLANTIC RIFTED MARGIN</t>
  </si>
  <si>
    <t>HILTON, D R; THIRLWALL, M F; TAYLOR, R N; MURTON, B J; NICHOLS, A</t>
  </si>
  <si>
    <t>CONTROLS ON MAGMATIC DEGASSING ALONG THE REYKJANES RIDGE WITH IMPLICATIONS FOR THE HELIUM PARADOX</t>
  </si>
  <si>
    <t>REHKAEMPER, M; HALLIDAY, A N; FITTON, J G; LEE, D C; WIENEKE, M; ARNDT, N</t>
  </si>
  <si>
    <t>Ir, Ru, Pt, AND Pb IN BASALTS AND KOMATIITES: NEW CONSTRAINTS FOR THE GEOCHEMICAL BEHAVIOR OF THE PLATINUM-GROUP ELEMENTS IN THE MANTLE</t>
  </si>
  <si>
    <t>SCHILLING, J-G; KINGSLEY, R H; FONTIGNIE, D; POREDA, R J; XUE, S</t>
  </si>
  <si>
    <t>DISPERSION OF THE JAN MAYEN AND ICELAND MANTLE PLUMES IN THE ARCTIC: A HE-PB-ND-SR ISOTOPE TRACER STUDY OF BASALTS FROM THE KOLBEINSEY, MOHNS, AND KNIPOVICH RIDGES</t>
  </si>
  <si>
    <t>J GEOPHYS RES</t>
  </si>
  <si>
    <t>MICHAEL, P J; CORNELL, W C</t>
  </si>
  <si>
    <t>INFLUENCE OF SPREADING RATE AND MAGMA SUPPLY ON CRYSTALLIZATION AND ASSIMILATION BENEATH MID-OCEAN RIDGES: EVIDENCE FROM CHLORINE AND MAJOR ELEMENT CHEMISTRY OF MID-OCEAN RIDGE BASALTS</t>
  </si>
  <si>
    <t>TAYLOR, R N; THIRLWALL, M F; MURTON, B J; HILTON, D R; GEE, M A M</t>
  </si>
  <si>
    <t>ISOTOPIC CONSTAINTS ON THE INFLUENCE OF THE ICELANDIC PLUME</t>
  </si>
  <si>
    <t>MERTZ, D F; HAASE, K M</t>
  </si>
  <si>
    <t>THE RADIOGENIC ISOTOPE COMPOSITION OF THE HIGH-LATITUDE NORTH ATLANTIC MANTLE</t>
  </si>
  <si>
    <t>GEOLOGY</t>
  </si>
  <si>
    <t>SALTERS, V J M</t>
  </si>
  <si>
    <t>THE GENERATION OF MID-OCEAN RIDGE BASALTS FROM THE HF AND ND ISOTOPE PERSPECTIVE</t>
  </si>
  <si>
    <t>KINGSLEY, R H; SCHILLING, J-G</t>
  </si>
  <si>
    <t>CARBON IN MID-ATLANTIC RIDGE BASALT GLASSES FROM 28 DEGREE N TO 63 DEGREE N: EVIDENCE FOR A CARBON-ENRICHED AZORES MANTLE PLUME</t>
  </si>
  <si>
    <t>MICHAEL, P J</t>
  </si>
  <si>
    <t>REGIONALLY DISTINCTIVE SOURCES OF DEPLETED MORB: EVIDENCE FROM TRACE ELEMENTS AND H2O</t>
  </si>
  <si>
    <t>DEVEY, C W; GARBE-SCHÖNBERG, D; STOFFERS, P; CHAUVEL, C; MERTZ, D F</t>
  </si>
  <si>
    <t>GEOCHEMICAL EFFECTS OF DYNAMIC MELTING BENEATH RIDGES: RECONCILING MAJOR AND TRACE ELEMENT VARIATIONS IN KOLBEINSEY (AND GLOBAL) MID-OCEAN RIDGE BASALT</t>
  </si>
  <si>
    <t>JOCHUM, K P; HOFMANN, A W; SEUFERT, H M</t>
  </si>
  <si>
    <t>TIN IN MANTLE-DERIVED ROCKS: CONSTRAINTS ON EARTH EVOLUTION</t>
  </si>
  <si>
    <t>WHITE, W M</t>
  </si>
  <si>
    <t>238U/204PB IN MORB AND OPEN SYSTEM EVOLUTION OF THE DEPLETED MANTLE</t>
  </si>
  <si>
    <t>MACDONALD, R; SMITH, R L; THOMAS, J E</t>
  </si>
  <si>
    <t>CHEMISTRY OF THE SUBALKALIC SILICIC OBSIDIANS</t>
  </si>
  <si>
    <t>US GEOL SURV PROFESS PAPER</t>
  </si>
  <si>
    <t>MERTZ, D F; DEVEY, C W; TODT, W; STOFFERS, P; HOFMANN, A W</t>
  </si>
  <si>
    <t>SR-ND-PB ISOTOPE EVIDENCE AGAINST PLUME-ASTHENOSPHERE MIXING NORTH OF ICELAND</t>
  </si>
  <si>
    <t>MICHAEL, P J; SCHILLING, J-G</t>
  </si>
  <si>
    <t>CHLORINE IN MID-OCEAN RIDGE MAGMAS: EVIDENCE FOR ASSIMILATION OF SEAWATER-INFLUENCED COMPONENTS</t>
  </si>
  <si>
    <t>WAGGONER, D G</t>
  </si>
  <si>
    <t>AN ISOTOPIC AND TRACE ELEMENT STUDY OF MANTLE HETEROGENEITY BENEATH THE NORWEGIAN-GREENLAND SEA</t>
  </si>
  <si>
    <t>THESIS OR DISSERTATION, DOCTORAL, URI; MONOGRAPHIC</t>
  </si>
  <si>
    <t>ITO, E; WHITE, W M; GOEPEL, C</t>
  </si>
  <si>
    <t>THE O, SR ND, AND PB ISOTOPE GEOCHEMISTRY OF MID-OCEAN RIDGE BASALTS</t>
  </si>
  <si>
    <t>CHRISTIE, D M; CARMICHAEL, I; LANGMUIR, C H</t>
  </si>
  <si>
    <t>OXIDATION STATES OF MID-OCEAN-RIDGE BASALT GLASSES</t>
  </si>
  <si>
    <t>HOFMANN, A W; JOCHUM, K P; SEUFERT, H M; WHITE, W M</t>
  </si>
  <si>
    <t>NB AND PB IN OCEANIC BASALTS: NEW CONSTRAINTS ON MANTLE EVOLUTION</t>
  </si>
  <si>
    <t>POREDA, R J; SCHILLING, J-G; CRAIG, H</t>
  </si>
  <si>
    <t>HELIUM AND HYDROGEN ISOTOPES IN OCEAN RIDGE BASALTS NORTH AND SOUTH OF ICELAND</t>
  </si>
  <si>
    <t>JOHNSON, G L; JAKOBSSON, S P</t>
  </si>
  <si>
    <t>STRUCTURE AND PETROLOGY OF THE REYKJANES RIDGE BETWEEN 62 DEGREE 55ÕN AND 63 DEGREE 48ÕN</t>
  </si>
  <si>
    <t>KYSER, T K; O'NEIL, J R</t>
  </si>
  <si>
    <t>HYDROGEN ISOTOPE SYSTEMATICS OF SUBMARINE BASALTS</t>
  </si>
  <si>
    <t>POREDA, R J; RADICATTI, F</t>
  </si>
  <si>
    <t>NEON ISOTOPE VARIATIONS IN MID-ATLANTIC RIDGE BASALTS</t>
  </si>
  <si>
    <t>SAKAI, H; DES MARAIS, D J; UEDA, A; MOORE, J G</t>
  </si>
  <si>
    <t>CONCENTRATIONS AND ISOTOPE RATIOS OF CARBON, NITROGEN AND SULFUR IN OCEAN-FLOOR BASALTS</t>
  </si>
  <si>
    <t>HOFMANN, A W; WHITE, W M</t>
  </si>
  <si>
    <t>BA, RB AND CS IN THE EARTH'S MANTLE</t>
  </si>
  <si>
    <t>ZEITSCHR NATURFORSCH</t>
  </si>
  <si>
    <t>JOCHUM, K P; HOFMANN, A W; ITO, E; SEUFERT, H M; WHITE, W M</t>
  </si>
  <si>
    <t>K, U AND TH IN MID-OCEAN RIDGE BASALT GLASSES AND HEAT PRODUCTION, K/U AND K/RB IN THE MANTLE</t>
  </si>
  <si>
    <t>NATURE</t>
  </si>
  <si>
    <t>SCHILLING, J-G; ZAJAC, M; EVANS, R; JOHNSTON, T; WHITE, W M; DEVINE, J D; KINGSLEY, R H</t>
  </si>
  <si>
    <t>PETROLOGIC AND GEOCHEMICAL VARIATIONS ALONG THE MID-ATLANTIC RIDGE FROM 29 DEGREE N TO 73 DEGREE N</t>
  </si>
  <si>
    <t>AMERIC J SCI</t>
  </si>
  <si>
    <t>HART, R; DYMOND, J; HOGAN, L G; SCHILLING, J-G</t>
  </si>
  <si>
    <t>MANTLE PLUME NOBLE GAS COMPONENT IN GLASSY BASALTS FROM REYKJANES RIDGE</t>
  </si>
  <si>
    <t>SIGURDSSON, H</t>
  </si>
  <si>
    <t>FIRST-ORDER MAJOR ELEMENT VARIATION IN BASALT GLASSES FROM THE MID-ATLANTIC RIDGE: 29 DEGREE N TO 73 DEGREE N</t>
  </si>
  <si>
    <t>PATCHETT, P J; TATSUMOTO, M</t>
  </si>
  <si>
    <t>HAFNIUM ISOTOPE VARIATIONS IN OCEANIC BASALTS</t>
  </si>
  <si>
    <t>GEOPHYS RES LETT</t>
  </si>
  <si>
    <t>ITO, E; WHITE, W M; VON DRACH, V; HOFMANN, A W; JAMES, D E</t>
  </si>
  <si>
    <t>ISOTOPIC STUDIES OF OCEAN RIDGE BASALTS</t>
  </si>
  <si>
    <t>CARN INST, DTM, ANNUAL REP DIRECTOR</t>
  </si>
  <si>
    <t>ROWE, E C; SCHILLING, J-G</t>
  </si>
  <si>
    <t>FLUORINE IN ICELAND AND REYKJANES RIDGE BASALTS</t>
  </si>
  <si>
    <t>SUN, S S; NESBITT, R W; SHARASKIN, A Y</t>
  </si>
  <si>
    <t>GEOCHEMICAL CHARACTERISTICS OF MID-OCEAN RIDGE BASALTS</t>
  </si>
  <si>
    <t>DELANEY, J R; MUENOW, D W; GRAHAM, D G</t>
  </si>
  <si>
    <t>ABUNDANCE AND DISTRIBUTION OF WATER, CARBON AND SULFUR IN THE GLASSY RIMS OF SUBMARINE PILLOW BASALTS</t>
  </si>
  <si>
    <t>O'NIONS, R K; HAMILTON, P J; EVENSEN, N M</t>
  </si>
  <si>
    <t>VARIATIONS IN 143ND/144ND AND 87SR/86SR RATIOS IN OCEANIC BASALTS</t>
  </si>
  <si>
    <t>MATHEZ, E A</t>
  </si>
  <si>
    <t>SULFUR SOLUBILITY AND MAGMATIC SULFIDES IN SUBMARINE BASALT GLASS</t>
  </si>
  <si>
    <t>UNNI, C K</t>
  </si>
  <si>
    <t>CHLORINE AND BROMINE DEGASSING DURING SUBMARINE AND SUBAERIAL VOLCANISM</t>
  </si>
  <si>
    <t>HERMES, O D; SCHILLING, J-G</t>
  </si>
  <si>
    <t>OLIVINE FROM REYKJANES RIDGE AND ICELAND THOLEIITES, AND ITS SIGNIFICANCE TO THE TWO-MANTLE SOURCE MODEL</t>
  </si>
  <si>
    <t>SUN, S S; TATSUMOTO, M; SCHILLING, J-G</t>
  </si>
  <si>
    <t>MANTLE PLUME MIXING ALONG THE REYKJANES RIDGE AXIS: LEAD ISOTOPIC EVIDENCE</t>
  </si>
  <si>
    <t>SCIENCE</t>
  </si>
  <si>
    <t>DITTMER, F; FINE, S; RASMUSSEN, M H; BAILEY, J C; CAMPSIE, J</t>
  </si>
  <si>
    <t>DREDGED BASALTS FROM THE MID-ATLANTIC RIDGE NORTH OF ICELAND</t>
  </si>
  <si>
    <t>BROOKS, C K; JAKOBSSON, S P; CAMPSIE, J</t>
  </si>
  <si>
    <t>DREDGED BASALTIC ROCKS FROM THE SEAWARD EXTENSIONS OF THE REYKJANES AND SNAEFELLSNES VOLCANIC ZONES, ICELAND</t>
  </si>
  <si>
    <t>O'NIONS, R K; PANKHURST, R J</t>
  </si>
  <si>
    <t>PETROGENETIC SIGNIFICANCE OF ISOTOPE AND TRACE ELEMENT VARIATIONS IN VOLCANIC ROCKS FROM THE MID-ATLANTIC</t>
  </si>
  <si>
    <t>SCHILLING, J-G</t>
  </si>
  <si>
    <t>ICELAND MANTLE PLUME: GEOCHEMICAL STUDY OF REYKJANES RIDGE</t>
  </si>
  <si>
    <t>HART, S R; SCHILLING, J-G; POWELL, J L</t>
  </si>
  <si>
    <t>BASALTS FROM ICELAND AND ALONG THE REYKJANES RIDGE: SR ISOTOPE GEOCHEMISTRY</t>
  </si>
  <si>
    <t>CAMPSIE, J; BAILEY, J C; RASMUSSEN, M H; DITTMER, F</t>
  </si>
  <si>
    <t>CHEMISTRY OF THOLEIITES FROM THE REYKJANES RIDGE AND CHARLIE GIBBS FRACTURE ZONE</t>
  </si>
  <si>
    <t>MOORE, J G; SCHILLING, J-G</t>
  </si>
  <si>
    <t>VESICLES, WATER AND SULFUR IN REYKJANES RIDGE BASALTS</t>
  </si>
  <si>
    <t>CONTRIB MINERAL PETROL</t>
  </si>
  <si>
    <t>References for Sr</t>
  </si>
  <si>
    <t>Database references for Figure 1.3</t>
  </si>
  <si>
    <t>T4: SIMS and L.F. Comparison Chapter 3</t>
  </si>
  <si>
    <t>T3: New LF analyses Chapter 3</t>
  </si>
  <si>
    <t>T2: New SIMS analyses Chapter 3</t>
  </si>
  <si>
    <t>T1: Sample overview for Chapter 2</t>
  </si>
  <si>
    <t>T2: Major and minor elemental data for Chapter 2</t>
  </si>
  <si>
    <t>T3: Trace elemental data for Chapter 2</t>
  </si>
  <si>
    <t>T4: Comparison of data from EMPA and LA-ICP-MS for Chapter 2</t>
  </si>
  <si>
    <t>T1: Sample overview for Chapter 3</t>
  </si>
  <si>
    <t>T5: New major and minor element analyses Chapter 3</t>
  </si>
  <si>
    <t>T1: Major and minor elemental data for Chapter 4</t>
  </si>
  <si>
    <t>Average sample values given in ppm</t>
  </si>
  <si>
    <t>T2: Litterature data on the same samples used for Chapter 4</t>
  </si>
  <si>
    <t>Model compositions</t>
  </si>
  <si>
    <r>
      <rPr>
        <b/>
        <vertAlign val="superscript"/>
        <sz val="12"/>
        <color theme="1"/>
        <rFont val="Times New Roman"/>
        <family val="1"/>
      </rPr>
      <t>3</t>
    </r>
    <r>
      <rPr>
        <b/>
        <sz val="12"/>
        <color theme="1"/>
        <rFont val="Times New Roman"/>
        <family val="1"/>
      </rPr>
      <t>He (cm</t>
    </r>
    <r>
      <rPr>
        <b/>
        <vertAlign val="superscript"/>
        <sz val="12"/>
        <color theme="1"/>
        <rFont val="Times New Roman"/>
        <family val="1"/>
      </rPr>
      <t>3</t>
    </r>
    <r>
      <rPr>
        <b/>
        <sz val="12"/>
        <color theme="1"/>
        <rFont val="Times New Roman"/>
        <family val="1"/>
      </rPr>
      <t xml:space="preserve"> STP/g)</t>
    </r>
  </si>
  <si>
    <r>
      <rPr>
        <b/>
        <vertAlign val="superscript"/>
        <sz val="12"/>
        <color theme="1"/>
        <rFont val="Times New Roman"/>
        <family val="1"/>
      </rPr>
      <t>4</t>
    </r>
    <r>
      <rPr>
        <b/>
        <sz val="12"/>
        <color theme="1"/>
        <rFont val="Times New Roman"/>
        <family val="1"/>
      </rPr>
      <t>He (cm</t>
    </r>
    <r>
      <rPr>
        <b/>
        <vertAlign val="superscript"/>
        <sz val="12"/>
        <color theme="1"/>
        <rFont val="Times New Roman"/>
        <family val="1"/>
      </rPr>
      <t>3</t>
    </r>
    <r>
      <rPr>
        <b/>
        <sz val="12"/>
        <color theme="1"/>
        <rFont val="Times New Roman"/>
        <family val="1"/>
      </rPr>
      <t xml:space="preserve"> STP/g)</t>
    </r>
  </si>
  <si>
    <t>% 1 Ga ROL incorporated to replicate observed plume values</t>
  </si>
  <si>
    <t>Endmembers:</t>
  </si>
  <si>
    <r>
      <t xml:space="preserve">1 Ga subducted basalt </t>
    </r>
    <r>
      <rPr>
        <vertAlign val="superscript"/>
        <sz val="12"/>
        <color theme="1"/>
        <rFont val="Times New Roman"/>
        <family val="1"/>
      </rPr>
      <t>1</t>
    </r>
  </si>
  <si>
    <r>
      <t xml:space="preserve">Depleted Mantle (DMM) </t>
    </r>
    <r>
      <rPr>
        <vertAlign val="superscript"/>
        <sz val="12"/>
        <color theme="1"/>
        <rFont val="Times New Roman"/>
        <family val="1"/>
      </rPr>
      <t>2</t>
    </r>
  </si>
  <si>
    <r>
      <t xml:space="preserve">Proto plume (Baffin Island) </t>
    </r>
    <r>
      <rPr>
        <vertAlign val="superscript"/>
        <sz val="12"/>
        <color theme="1"/>
        <rFont val="Times New Roman"/>
        <family val="1"/>
      </rPr>
      <t>3</t>
    </r>
  </si>
  <si>
    <t>Hybrid plume compositions resulting from mixing proto plume and 1 Ga ROL:</t>
  </si>
  <si>
    <t>Miocene_model</t>
  </si>
  <si>
    <t>Modern_model</t>
  </si>
  <si>
    <t>Hybrid plume compositions from data:</t>
  </si>
  <si>
    <t>Miocene_Búrfell</t>
  </si>
  <si>
    <r>
      <t>Modern_Va</t>
    </r>
    <r>
      <rPr>
        <sz val="12"/>
        <color theme="1"/>
        <rFont val="Calibri"/>
        <family val="2"/>
      </rPr>
      <t>ðð</t>
    </r>
    <r>
      <rPr>
        <sz val="12"/>
        <color theme="1"/>
        <rFont val="Times New Roman"/>
        <family val="1"/>
      </rPr>
      <t>alda</t>
    </r>
  </si>
  <si>
    <r>
      <t>Alternative ROL compositions. He characteristics from Brandon</t>
    </r>
    <r>
      <rPr>
        <b/>
        <i/>
        <sz val="12"/>
        <color theme="1"/>
        <rFont val="Times New Roman"/>
        <family val="1"/>
      </rPr>
      <t xml:space="preserve"> et al.</t>
    </r>
    <r>
      <rPr>
        <b/>
        <sz val="12"/>
        <color theme="1"/>
        <rFont val="Times New Roman"/>
        <family val="1"/>
      </rPr>
      <t xml:space="preserve"> (2007)</t>
    </r>
  </si>
  <si>
    <t>500 Ma basalt</t>
  </si>
  <si>
    <t>250 Ma basalt</t>
  </si>
  <si>
    <r>
      <t xml:space="preserve">1. He concentrations and 3He/4He from Brandon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(2007). Estimated δ</t>
    </r>
    <r>
      <rPr>
        <vertAlign val="superscript"/>
        <sz val="12"/>
        <color theme="1"/>
        <rFont val="Times New Roman"/>
        <family val="1"/>
      </rPr>
      <t>18</t>
    </r>
    <r>
      <rPr>
        <sz val="12"/>
        <color theme="1"/>
        <rFont val="Times New Roman"/>
        <family val="1"/>
      </rPr>
      <t xml:space="preserve">O from Gréau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(2011)</t>
    </r>
  </si>
  <si>
    <r>
      <t>3. δ</t>
    </r>
    <r>
      <rPr>
        <vertAlign val="superscript"/>
        <sz val="12"/>
        <color theme="1"/>
        <rFont val="Times New Roman"/>
        <family val="1"/>
      </rPr>
      <t>18</t>
    </r>
    <r>
      <rPr>
        <sz val="12"/>
        <color theme="1"/>
        <rFont val="Times New Roman"/>
        <family val="1"/>
      </rPr>
      <t>O for the proto plume are based on δ</t>
    </r>
    <r>
      <rPr>
        <vertAlign val="superscript"/>
        <sz val="12"/>
        <color theme="1"/>
        <rFont val="Times New Roman"/>
        <family val="1"/>
      </rPr>
      <t>18</t>
    </r>
    <r>
      <rPr>
        <sz val="12"/>
        <color theme="1"/>
        <rFont val="Times New Roman"/>
        <family val="1"/>
      </rPr>
      <t xml:space="preserve">O fro Baffin Island picrites (Willhite </t>
    </r>
    <r>
      <rPr>
        <i/>
        <sz val="12"/>
        <color theme="1"/>
        <rFont val="Times New Roman"/>
        <family val="1"/>
      </rPr>
      <t>et al.,</t>
    </r>
    <r>
      <rPr>
        <sz val="12"/>
        <color theme="1"/>
        <rFont val="Times New Roman"/>
        <family val="1"/>
      </rPr>
      <t xml:space="preserve"> 2019).</t>
    </r>
    <r>
      <rPr>
        <vertAlign val="superscript"/>
        <sz val="12"/>
        <color theme="1"/>
        <rFont val="Times New Roman"/>
        <family val="1"/>
      </rPr>
      <t xml:space="preserve"> 3</t>
    </r>
    <r>
      <rPr>
        <sz val="12"/>
        <color theme="1"/>
        <rFont val="Times New Roman"/>
        <family val="1"/>
      </rPr>
      <t>He/</t>
    </r>
    <r>
      <rPr>
        <vertAlign val="superscript"/>
        <sz val="12"/>
        <color theme="1"/>
        <rFont val="Times New Roman"/>
        <family val="1"/>
      </rPr>
      <t>4</t>
    </r>
    <r>
      <rPr>
        <sz val="12"/>
        <color theme="1"/>
        <rFont val="Times New Roman"/>
        <family val="1"/>
      </rPr>
      <t xml:space="preserve">He are based on estimated source values for the Baffin Island plume (Mundl-Petermeier </t>
    </r>
    <r>
      <rPr>
        <i/>
        <sz val="12"/>
        <color theme="1"/>
        <rFont val="Times New Roman"/>
        <family val="1"/>
      </rPr>
      <t xml:space="preserve">et al., </t>
    </r>
    <r>
      <rPr>
        <sz val="12"/>
        <color theme="1"/>
        <rFont val="Times New Roman"/>
        <family val="1"/>
      </rPr>
      <t xml:space="preserve">2019). </t>
    </r>
  </si>
  <si>
    <r>
      <rPr>
        <vertAlign val="super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He concentrations are estimated to be 23 times that of DMM to best fit the observed Miocene and modern plume values.</t>
    </r>
  </si>
  <si>
    <r>
      <t xml:space="preserve">Red text indicates excessive contribution of post-eruptive radiogenic </t>
    </r>
    <r>
      <rPr>
        <vertAlign val="superscript"/>
        <sz val="11"/>
        <color rgb="FFC00000"/>
        <rFont val="Times New Roman"/>
        <family val="1"/>
      </rPr>
      <t>4</t>
    </r>
    <r>
      <rPr>
        <sz val="11"/>
        <color rgb="FFC00000"/>
        <rFont val="Times New Roman"/>
        <family val="1"/>
      </rPr>
      <t>He*</t>
    </r>
  </si>
  <si>
    <r>
      <t>* [</t>
    </r>
    <r>
      <rPr>
        <vertAlign val="superscript"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>He*]/[</t>
    </r>
    <r>
      <rPr>
        <vertAlign val="superscript"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>He]crushed where [</t>
    </r>
    <r>
      <rPr>
        <vertAlign val="superscript"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>He*]=[</t>
    </r>
    <r>
      <rPr>
        <vertAlign val="superscript"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>He]</t>
    </r>
    <r>
      <rPr>
        <vertAlign val="subscript"/>
        <sz val="11"/>
        <rFont val="Calibri"/>
        <family val="2"/>
        <scheme val="minor"/>
      </rPr>
      <t>melt</t>
    </r>
    <r>
      <rPr>
        <sz val="11"/>
        <rFont val="Calibri"/>
        <family val="2"/>
        <scheme val="minor"/>
      </rPr>
      <t xml:space="preserve"> 1-R</t>
    </r>
    <r>
      <rPr>
        <vertAlign val="subscript"/>
        <sz val="11"/>
        <rFont val="Calibri"/>
        <family val="2"/>
        <scheme val="minor"/>
      </rPr>
      <t>melt</t>
    </r>
    <r>
      <rPr>
        <sz val="11"/>
        <rFont val="Calibri"/>
        <family val="2"/>
        <scheme val="minor"/>
      </rPr>
      <t>R</t>
    </r>
    <r>
      <rPr>
        <vertAlign val="subscript"/>
        <sz val="11"/>
        <rFont val="Calibri"/>
        <family val="2"/>
        <scheme val="minor"/>
      </rPr>
      <t>crush</t>
    </r>
    <r>
      <rPr>
        <sz val="11"/>
        <rFont val="Calibri"/>
        <family val="2"/>
        <scheme val="minor"/>
      </rPr>
      <t xml:space="preserve">, Graham </t>
    </r>
    <r>
      <rPr>
        <i/>
        <sz val="11"/>
        <rFont val="Calibri"/>
        <family val="2"/>
        <scheme val="minor"/>
      </rPr>
      <t>et al</t>
    </r>
    <r>
      <rPr>
        <sz val="11"/>
        <rFont val="Calibri"/>
        <family val="2"/>
        <scheme val="minor"/>
      </rPr>
      <t>., (1998)</t>
    </r>
  </si>
  <si>
    <t>Crystals analysed**</t>
  </si>
  <si>
    <t>Fo content***</t>
  </si>
  <si>
    <r>
      <t xml:space="preserve">***Sample details in Jackson </t>
    </r>
    <r>
      <rPr>
        <i/>
        <sz val="11"/>
        <color theme="1"/>
        <rFont val="Calibri"/>
        <family val="2"/>
        <scheme val="minor"/>
      </rPr>
      <t>et al.,</t>
    </r>
    <r>
      <rPr>
        <sz val="11"/>
        <color theme="1"/>
        <rFont val="Calibri"/>
        <family val="2"/>
        <scheme val="minor"/>
      </rPr>
      <t xml:space="preserve"> (</t>
    </r>
    <r>
      <rPr>
        <i/>
        <sz val="11"/>
        <color theme="1"/>
        <rFont val="Calibri"/>
        <family val="2"/>
        <scheme val="minor"/>
      </rPr>
      <t>accepted</t>
    </r>
    <r>
      <rPr>
        <sz val="11"/>
        <color theme="1"/>
        <rFont val="Calibri"/>
        <family val="2"/>
        <scheme val="minor"/>
      </rPr>
      <t>) and references therein</t>
    </r>
  </si>
  <si>
    <r>
      <t xml:space="preserve">** Crystals analysed refers to the number of crystals used for the bulk laser flourination analysis. As such, 1 reflects a single crystal, 2 reflects two crystals and </t>
    </r>
    <r>
      <rPr>
        <sz val="11"/>
        <color theme="1"/>
        <rFont val="Calibri"/>
        <family val="2"/>
      </rPr>
      <t>≥4 refers to more than 4 crystals.</t>
    </r>
  </si>
  <si>
    <r>
      <t xml:space="preserve">2. </t>
    </r>
    <r>
      <rPr>
        <vertAlign val="super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He concentrations for DMM are from Porcelli &amp; Ballentine (2002) and the corresponding</t>
    </r>
    <r>
      <rPr>
        <vertAlign val="superscript"/>
        <sz val="12"/>
        <color theme="1"/>
        <rFont val="Times New Roman"/>
        <family val="1"/>
      </rPr>
      <t xml:space="preserve"> 4</t>
    </r>
    <r>
      <rPr>
        <sz val="12"/>
        <color theme="1"/>
        <rFont val="Times New Roman"/>
        <family val="1"/>
      </rPr>
      <t xml:space="preserve">He concentrations are calculated using the know </t>
    </r>
    <r>
      <rPr>
        <vertAlign val="super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He/</t>
    </r>
    <r>
      <rPr>
        <vertAlign val="superscript"/>
        <sz val="12"/>
        <color theme="1"/>
        <rFont val="Times New Roman"/>
        <family val="1"/>
      </rPr>
      <t>4</t>
    </r>
    <r>
      <rPr>
        <sz val="12"/>
        <color theme="1"/>
        <rFont val="Times New Roman"/>
        <family val="1"/>
      </rPr>
      <t xml:space="preserve">He ratios. The </t>
    </r>
    <r>
      <rPr>
        <vertAlign val="super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He/</t>
    </r>
    <r>
      <rPr>
        <vertAlign val="superscript"/>
        <sz val="12"/>
        <color theme="1"/>
        <rFont val="Times New Roman"/>
        <family val="1"/>
      </rPr>
      <t>4</t>
    </r>
    <r>
      <rPr>
        <sz val="12"/>
        <color theme="1"/>
        <rFont val="Times New Roman"/>
        <family val="1"/>
      </rPr>
      <t>He value for DMM is published by Graham (2002)</t>
    </r>
  </si>
  <si>
    <r>
      <rPr>
        <b/>
        <vertAlign val="superscript"/>
        <sz val="12"/>
        <color theme="1"/>
        <rFont val="Times New Roman"/>
        <family val="1"/>
      </rPr>
      <t>3</t>
    </r>
    <r>
      <rPr>
        <b/>
        <sz val="12"/>
        <color theme="1"/>
        <rFont val="Times New Roman"/>
        <family val="1"/>
      </rPr>
      <t>He/</t>
    </r>
    <r>
      <rPr>
        <b/>
        <vertAlign val="superscript"/>
        <sz val="12"/>
        <color theme="1"/>
        <rFont val="Times New Roman"/>
        <family val="1"/>
      </rPr>
      <t>4</t>
    </r>
    <r>
      <rPr>
        <b/>
        <sz val="12"/>
        <color theme="1"/>
        <rFont val="Times New Roman"/>
        <family val="1"/>
      </rPr>
      <t>He (R</t>
    </r>
    <r>
      <rPr>
        <b/>
        <vertAlign val="subscript"/>
        <sz val="12"/>
        <color theme="1"/>
        <rFont val="Times New Roman"/>
        <family val="1"/>
      </rPr>
      <t>A</t>
    </r>
    <r>
      <rPr>
        <b/>
        <sz val="12"/>
        <color theme="1"/>
        <rFont val="Times New Roman"/>
        <family val="1"/>
      </rPr>
      <t>)</t>
    </r>
  </si>
  <si>
    <r>
      <rPr>
        <b/>
        <vertAlign val="superscript"/>
        <sz val="12"/>
        <color theme="1"/>
        <rFont val="Calibri"/>
        <family val="2"/>
      </rPr>
      <t>δ</t>
    </r>
    <r>
      <rPr>
        <b/>
        <vertAlign val="superscript"/>
        <sz val="12"/>
        <color theme="1"/>
        <rFont val="Times New Roman"/>
        <family val="1"/>
      </rPr>
      <t>18</t>
    </r>
    <r>
      <rPr>
        <b/>
        <sz val="12"/>
        <color theme="1"/>
        <rFont val="Times New Roman"/>
        <family val="1"/>
      </rPr>
      <t>O (</t>
    </r>
    <r>
      <rPr>
        <b/>
        <sz val="12"/>
        <color theme="1"/>
        <rFont val="Calibri"/>
        <family val="2"/>
      </rPr>
      <t>‰</t>
    </r>
    <r>
      <rPr>
        <b/>
        <sz val="12"/>
        <color theme="1"/>
        <rFont val="Times New Roman"/>
        <family val="1"/>
      </rPr>
      <t>)</t>
    </r>
  </si>
  <si>
    <r>
      <t xml:space="preserve">Füri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 xml:space="preserve">., 2010; Hilton </t>
    </r>
    <r>
      <rPr>
        <i/>
        <sz val="11"/>
        <color theme="1"/>
        <rFont val="Calibri"/>
        <family val="2"/>
        <scheme val="minor"/>
      </rPr>
      <t>et al.,</t>
    </r>
    <r>
      <rPr>
        <sz val="11"/>
        <color theme="1"/>
        <rFont val="Calibri"/>
        <family val="2"/>
        <scheme val="minor"/>
      </rPr>
      <t xml:space="preserve"> 1999</t>
    </r>
  </si>
  <si>
    <r>
      <t xml:space="preserve">Mundl </t>
    </r>
    <r>
      <rPr>
        <i/>
        <sz val="11"/>
        <color theme="1"/>
        <rFont val="Calibri"/>
        <family val="2"/>
        <scheme val="minor"/>
      </rPr>
      <t>et al.,</t>
    </r>
    <r>
      <rPr>
        <sz val="11"/>
        <color theme="1"/>
        <rFont val="Calibri"/>
        <family val="2"/>
        <scheme val="minor"/>
      </rPr>
      <t xml:space="preserve"> 2017, 2019, Jackson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>., 2020</t>
    </r>
  </si>
  <si>
    <r>
      <t xml:space="preserve">Mundl </t>
    </r>
    <r>
      <rPr>
        <i/>
        <sz val="11"/>
        <color theme="1"/>
        <rFont val="Calibri"/>
        <family val="2"/>
        <scheme val="minor"/>
      </rPr>
      <t>et al.,</t>
    </r>
    <r>
      <rPr>
        <sz val="11"/>
        <color theme="1"/>
        <rFont val="Calibri"/>
        <family val="2"/>
        <scheme val="minor"/>
      </rPr>
      <t xml:space="preserve"> 2019, Jackson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>, 2020</t>
    </r>
  </si>
  <si>
    <r>
      <t xml:space="preserve">Jackson </t>
    </r>
    <r>
      <rPr>
        <i/>
        <sz val="11"/>
        <rFont val="Calibri"/>
        <family val="2"/>
        <scheme val="minor"/>
      </rPr>
      <t>et al</t>
    </r>
    <r>
      <rPr>
        <sz val="11"/>
        <rFont val="Calibri"/>
        <family val="2"/>
        <scheme val="minor"/>
      </rPr>
      <t>., 2020</t>
    </r>
  </si>
  <si>
    <t>Jackson et al., 2020</t>
  </si>
  <si>
    <t>T6: Endmember mantle compositions used in He-O mixing models for Figure 3.3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</si>
</sst>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"/>
    <numFmt numFmtId="166" formatCode="0.0000"/>
    <numFmt numFmtId="167" formatCode="0.0E+00"/>
  </numFmts>
  <fonts count="56"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b/>
      <vertAlign val="superscript"/>
      <sz val="11"/>
      <name val="Times New Roman"/>
      <family val="1"/>
    </font>
    <font>
      <b/>
      <i/>
      <sz val="11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</font>
    <font>
      <b/>
      <sz val="14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rgb="FFFF0000"/>
      <name val="Times New Roman"/>
      <family val="1"/>
    </font>
    <font>
      <i/>
      <sz val="11"/>
      <color rgb="FFFF0000"/>
      <name val="Times New Roman"/>
      <family val="1"/>
    </font>
    <font>
      <vertAlign val="superscript"/>
      <sz val="11"/>
      <name val="Times New Roman"/>
      <family val="1"/>
    </font>
    <font>
      <vertAlign val="subscript"/>
      <sz val="11"/>
      <name val="Times New Roman"/>
      <family val="1"/>
    </font>
    <font>
      <b/>
      <sz val="11"/>
      <name val="Calibri"/>
      <family val="2"/>
      <scheme val="minor"/>
    </font>
    <font>
      <sz val="11"/>
      <color rgb="FFC00000"/>
      <name val="Times New Roman"/>
      <family val="1"/>
    </font>
    <font>
      <vertAlign val="superscript"/>
      <sz val="11"/>
      <color rgb="FFC00000"/>
      <name val="Times New Roman"/>
      <family val="1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222222"/>
      <name val="Arial"/>
      <family val="2"/>
    </font>
    <font>
      <b/>
      <vertAlign val="superscript"/>
      <sz val="12"/>
      <color theme="1"/>
      <name val="Arial"/>
      <family val="2"/>
    </font>
    <font>
      <sz val="12"/>
      <color rgb="FF0000FF"/>
      <name val="Arial"/>
      <family val="2"/>
    </font>
    <font>
      <sz val="12"/>
      <color indexed="23"/>
      <name val="Arial"/>
      <family val="2"/>
    </font>
    <font>
      <sz val="12"/>
      <color indexed="55"/>
      <name val="Arial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Calibri"/>
      <family val="1"/>
      <charset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1"/>
      <color theme="1"/>
      <name val="Calibri"/>
      <family val="1"/>
      <charset val="2"/>
    </font>
    <font>
      <b/>
      <i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i/>
      <sz val="11"/>
      <color theme="1"/>
      <name val="Calibri"/>
      <family val="2"/>
    </font>
    <font>
      <b/>
      <vertAlign val="superscript"/>
      <sz val="11"/>
      <name val="Calibri"/>
      <family val="2"/>
      <scheme val="minor"/>
    </font>
    <font>
      <sz val="11"/>
      <color theme="1"/>
      <name val="Calibri"/>
      <family val="1"/>
      <charset val="2"/>
      <scheme val="minor"/>
    </font>
    <font>
      <sz val="11"/>
      <color theme="1"/>
      <name val="Calibri"/>
      <family val="2"/>
    </font>
    <font>
      <b/>
      <i/>
      <sz val="20"/>
      <color rgb="FF000000"/>
      <name val="Calibri"/>
      <family val="2"/>
    </font>
    <font>
      <b/>
      <i/>
      <sz val="20"/>
      <color rgb="FF000000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Times New Roman"/>
      <family val="2"/>
    </font>
    <font>
      <b/>
      <vertAlign val="superscript"/>
      <sz val="12"/>
      <color theme="1"/>
      <name val="Calibri"/>
      <family val="2"/>
    </font>
    <font>
      <b/>
      <vertAlign val="superscript"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2"/>
      <color theme="1"/>
      <name val="Calibri"/>
      <family val="2"/>
    </font>
    <font>
      <b/>
      <i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4"/>
      <color theme="1"/>
      <name val="Times New Roman"/>
      <family val="1"/>
    </font>
    <font>
      <vertAlign val="superscript"/>
      <sz val="11"/>
      <name val="Calibri"/>
      <family val="2"/>
      <scheme val="minor"/>
    </font>
    <font>
      <vertAlign val="subscript"/>
      <sz val="11"/>
      <name val="Calibri"/>
      <family val="2"/>
      <scheme val="minor"/>
    </font>
    <font>
      <b/>
      <vertAlign val="subscript"/>
      <sz val="12"/>
      <color theme="1"/>
      <name val="Times New Roman"/>
      <family val="1"/>
    </font>
    <font>
      <b/>
      <sz val="12"/>
      <color theme="1"/>
      <name val="Calibri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/>
      <top style="thin">
        <color theme="9" tint="0.39997558519241921"/>
      </top>
      <bottom/>
      <diagonal/>
    </border>
    <border>
      <left style="thin">
        <color theme="9" tint="0.39997558519241921"/>
      </left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4" tint="0.3999755851924192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/>
    <xf numFmtId="164" fontId="5" fillId="0" borderId="0" xfId="0" applyNumberFormat="1" applyFont="1" applyAlignment="1">
      <alignment horizontal="center"/>
    </xf>
    <xf numFmtId="0" fontId="6" fillId="0" borderId="0" xfId="0" applyFont="1"/>
    <xf numFmtId="49" fontId="5" fillId="0" borderId="0" xfId="0" applyNumberFormat="1" applyFont="1"/>
    <xf numFmtId="49" fontId="6" fillId="0" borderId="0" xfId="0" applyNumberFormat="1" applyFont="1"/>
    <xf numFmtId="1" fontId="5" fillId="0" borderId="0" xfId="0" applyNumberFormat="1" applyFont="1" applyAlignment="1">
      <alignment horizontal="right"/>
    </xf>
    <xf numFmtId="0" fontId="1" fillId="0" borderId="0" xfId="0" applyFont="1"/>
    <xf numFmtId="0" fontId="3" fillId="0" borderId="0" xfId="0" applyFont="1"/>
    <xf numFmtId="1" fontId="5" fillId="0" borderId="0" xfId="0" applyNumberFormat="1" applyFont="1"/>
    <xf numFmtId="165" fontId="5" fillId="0" borderId="0" xfId="0" applyNumberFormat="1" applyFont="1"/>
    <xf numFmtId="2" fontId="5" fillId="0" borderId="0" xfId="0" applyNumberFormat="1" applyFont="1"/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vertical="top"/>
    </xf>
    <xf numFmtId="0" fontId="7" fillId="0" borderId="0" xfId="0" applyFont="1"/>
    <xf numFmtId="165" fontId="7" fillId="0" borderId="0" xfId="0" applyNumberFormat="1" applyFont="1"/>
    <xf numFmtId="164" fontId="7" fillId="0" borderId="0" xfId="0" applyNumberFormat="1" applyFont="1"/>
    <xf numFmtId="2" fontId="7" fillId="0" borderId="0" xfId="0" applyNumberFormat="1" applyFont="1"/>
    <xf numFmtId="1" fontId="7" fillId="0" borderId="0" xfId="0" applyNumberFormat="1" applyFont="1"/>
    <xf numFmtId="2" fontId="0" fillId="0" borderId="3" xfId="0" applyNumberFormat="1" applyBorder="1"/>
    <xf numFmtId="2" fontId="0" fillId="0" borderId="0" xfId="0" applyNumberFormat="1"/>
    <xf numFmtId="2" fontId="8" fillId="0" borderId="3" xfId="0" applyNumberFormat="1" applyFont="1" applyBorder="1"/>
    <xf numFmtId="0" fontId="7" fillId="0" borderId="1" xfId="0" applyFont="1" applyBorder="1"/>
    <xf numFmtId="0" fontId="7" fillId="0" borderId="2" xfId="0" applyFont="1" applyBorder="1"/>
    <xf numFmtId="0" fontId="0" fillId="0" borderId="4" xfId="0" applyBorder="1"/>
    <xf numFmtId="0" fontId="0" fillId="0" borderId="2" xfId="0" applyBorder="1"/>
    <xf numFmtId="2" fontId="0" fillId="0" borderId="7" xfId="0" applyNumberFormat="1" applyBorder="1"/>
    <xf numFmtId="2" fontId="7" fillId="0" borderId="3" xfId="0" applyNumberFormat="1" applyFont="1" applyBorder="1"/>
    <xf numFmtId="165" fontId="0" fillId="0" borderId="3" xfId="0" applyNumberFormat="1" applyBorder="1"/>
    <xf numFmtId="165" fontId="0" fillId="0" borderId="0" xfId="0" applyNumberFormat="1"/>
    <xf numFmtId="165" fontId="0" fillId="0" borderId="7" xfId="0" applyNumberFormat="1" applyBorder="1"/>
    <xf numFmtId="1" fontId="0" fillId="0" borderId="3" xfId="0" applyNumberFormat="1" applyBorder="1"/>
    <xf numFmtId="1" fontId="0" fillId="0" borderId="7" xfId="0" applyNumberFormat="1" applyBorder="1"/>
    <xf numFmtId="0" fontId="7" fillId="0" borderId="5" xfId="0" applyFont="1" applyBorder="1"/>
    <xf numFmtId="0" fontId="7" fillId="0" borderId="6" xfId="0" applyFont="1" applyBorder="1"/>
    <xf numFmtId="1" fontId="0" fillId="0" borderId="0" xfId="0" applyNumberFormat="1"/>
    <xf numFmtId="0" fontId="7" fillId="0" borderId="0" xfId="0" applyFont="1" applyAlignment="1">
      <alignment horizontal="left" vertical="top"/>
    </xf>
    <xf numFmtId="0" fontId="0" fillId="0" borderId="0" xfId="0" applyAlignment="1">
      <alignment vertical="top"/>
    </xf>
    <xf numFmtId="0" fontId="0" fillId="0" borderId="8" xfId="0" applyBorder="1"/>
    <xf numFmtId="0" fontId="7" fillId="0" borderId="10" xfId="0" applyFont="1" applyBorder="1"/>
    <xf numFmtId="0" fontId="0" fillId="0" borderId="9" xfId="0" applyBorder="1"/>
    <xf numFmtId="2" fontId="0" fillId="0" borderId="9" xfId="0" applyNumberFormat="1" applyBorder="1"/>
    <xf numFmtId="0" fontId="7" fillId="0" borderId="8" xfId="0" applyFont="1" applyBorder="1"/>
    <xf numFmtId="2" fontId="7" fillId="0" borderId="8" xfId="0" applyNumberFormat="1" applyFont="1" applyBorder="1"/>
    <xf numFmtId="0" fontId="7" fillId="0" borderId="1" xfId="0" applyFont="1" applyBorder="1" applyAlignment="1">
      <alignment horizontal="left"/>
    </xf>
    <xf numFmtId="166" fontId="7" fillId="0" borderId="0" xfId="0" applyNumberFormat="1" applyFont="1"/>
    <xf numFmtId="164" fontId="0" fillId="0" borderId="0" xfId="0" applyNumberFormat="1"/>
    <xf numFmtId="0" fontId="5" fillId="0" borderId="0" xfId="0" applyFont="1" applyAlignment="1">
      <alignment horizontal="left" vertical="center"/>
    </xf>
    <xf numFmtId="2" fontId="5" fillId="0" borderId="0" xfId="0" applyNumberFormat="1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5" fillId="0" borderId="0" xfId="0" applyFont="1" applyBorder="1"/>
    <xf numFmtId="0" fontId="1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8" xfId="0" applyFont="1" applyBorder="1"/>
    <xf numFmtId="0" fontId="4" fillId="0" borderId="8" xfId="0" applyFont="1" applyBorder="1" applyAlignment="1">
      <alignment horizontal="center"/>
    </xf>
    <xf numFmtId="0" fontId="5" fillId="0" borderId="8" xfId="0" applyFont="1" applyBorder="1"/>
    <xf numFmtId="0" fontId="13" fillId="0" borderId="0" xfId="0" applyFont="1"/>
    <xf numFmtId="0" fontId="11" fillId="0" borderId="8" xfId="0" applyFont="1" applyBorder="1"/>
    <xf numFmtId="0" fontId="1" fillId="0" borderId="8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 vertical="center"/>
    </xf>
    <xf numFmtId="1" fontId="19" fillId="0" borderId="0" xfId="0" applyNumberFormat="1" applyFont="1"/>
    <xf numFmtId="0" fontId="0" fillId="0" borderId="8" xfId="0" applyBorder="1" applyAlignment="1">
      <alignment horizontal="right"/>
    </xf>
    <xf numFmtId="2" fontId="0" fillId="0" borderId="8" xfId="0" applyNumberFormat="1" applyBorder="1"/>
    <xf numFmtId="2" fontId="0" fillId="0" borderId="8" xfId="0" applyNumberFormat="1" applyBorder="1" applyAlignment="1">
      <alignment horizontal="center" vertical="center"/>
    </xf>
    <xf numFmtId="165" fontId="0" fillId="0" borderId="8" xfId="0" applyNumberFormat="1" applyBorder="1"/>
    <xf numFmtId="1" fontId="19" fillId="0" borderId="8" xfId="0" applyNumberFormat="1" applyFont="1" applyBorder="1"/>
    <xf numFmtId="1" fontId="0" fillId="0" borderId="8" xfId="0" applyNumberFormat="1" applyBorder="1" applyAlignment="1">
      <alignment horizontal="center" vertical="center"/>
    </xf>
    <xf numFmtId="2" fontId="19" fillId="0" borderId="0" xfId="0" applyNumberFormat="1" applyFont="1"/>
    <xf numFmtId="1" fontId="0" fillId="0" borderId="0" xfId="0" applyNumberFormat="1" applyAlignment="1">
      <alignment horizontal="center" vertical="center"/>
    </xf>
    <xf numFmtId="2" fontId="8" fillId="0" borderId="0" xfId="0" applyNumberFormat="1" applyFont="1"/>
    <xf numFmtId="0" fontId="0" fillId="0" borderId="0" xfId="0" applyAlignment="1">
      <alignment horizontal="center" vertical="center"/>
    </xf>
    <xf numFmtId="2" fontId="8" fillId="0" borderId="8" xfId="0" applyNumberFormat="1" applyFont="1" applyBorder="1"/>
    <xf numFmtId="0" fontId="0" fillId="0" borderId="13" xfId="0" applyBorder="1" applyAlignment="1">
      <alignment horizontal="right"/>
    </xf>
    <xf numFmtId="0" fontId="0" fillId="0" borderId="13" xfId="0" applyBorder="1"/>
    <xf numFmtId="2" fontId="0" fillId="0" borderId="13" xfId="0" applyNumberFormat="1" applyBorder="1"/>
    <xf numFmtId="2" fontId="7" fillId="0" borderId="13" xfId="0" applyNumberFormat="1" applyFont="1" applyBorder="1"/>
    <xf numFmtId="2" fontId="0" fillId="0" borderId="13" xfId="0" applyNumberFormat="1" applyBorder="1" applyAlignment="1">
      <alignment horizontal="center" vertical="center"/>
    </xf>
    <xf numFmtId="165" fontId="0" fillId="0" borderId="13" xfId="0" applyNumberFormat="1" applyBorder="1"/>
    <xf numFmtId="1" fontId="19" fillId="0" borderId="13" xfId="0" applyNumberFormat="1" applyFont="1" applyBorder="1"/>
    <xf numFmtId="2" fontId="8" fillId="0" borderId="13" xfId="0" applyNumberFormat="1" applyFont="1" applyBorder="1"/>
    <xf numFmtId="1" fontId="0" fillId="0" borderId="13" xfId="0" applyNumberFormat="1" applyBorder="1" applyAlignment="1">
      <alignment horizontal="center"/>
    </xf>
    <xf numFmtId="0" fontId="8" fillId="0" borderId="8" xfId="0" applyFont="1" applyBorder="1"/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/>
    <xf numFmtId="0" fontId="8" fillId="0" borderId="0" xfId="0" applyFont="1"/>
    <xf numFmtId="1" fontId="0" fillId="0" borderId="0" xfId="0" applyNumberFormat="1" applyAlignment="1">
      <alignment horizontal="center"/>
    </xf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center"/>
    </xf>
    <xf numFmtId="0" fontId="23" fillId="0" borderId="0" xfId="0" applyFont="1"/>
    <xf numFmtId="0" fontId="22" fillId="0" borderId="0" xfId="0" applyFont="1" applyAlignment="1">
      <alignment horizontal="left"/>
    </xf>
    <xf numFmtId="0" fontId="21" fillId="0" borderId="0" xfId="0" quotePrefix="1" applyFont="1" applyAlignment="1">
      <alignment horizontal="left"/>
    </xf>
    <xf numFmtId="0" fontId="21" fillId="0" borderId="0" xfId="0" quotePrefix="1" applyFont="1" applyAlignment="1">
      <alignment horizontal="center"/>
    </xf>
    <xf numFmtId="0" fontId="21" fillId="0" borderId="0" xfId="0" applyFont="1" applyAlignment="1">
      <alignment horizontal="center"/>
    </xf>
    <xf numFmtId="1" fontId="24" fillId="0" borderId="0" xfId="0" applyNumberFormat="1" applyFont="1" applyAlignment="1">
      <alignment horizontal="center" vertical="center" wrapText="1"/>
    </xf>
    <xf numFmtId="1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2" fillId="0" borderId="0" xfId="0" quotePrefix="1" applyFont="1" applyAlignment="1">
      <alignment horizontal="left"/>
    </xf>
    <xf numFmtId="2" fontId="22" fillId="0" borderId="0" xfId="0" quotePrefix="1" applyNumberFormat="1" applyFont="1" applyAlignment="1">
      <alignment horizontal="center"/>
    </xf>
    <xf numFmtId="1" fontId="22" fillId="0" borderId="0" xfId="0" quotePrefix="1" applyNumberFormat="1" applyFont="1" applyAlignment="1">
      <alignment horizontal="center"/>
    </xf>
    <xf numFmtId="2" fontId="22" fillId="0" borderId="0" xfId="0" applyNumberFormat="1" applyFont="1" applyAlignment="1">
      <alignment horizontal="center"/>
    </xf>
    <xf numFmtId="2" fontId="25" fillId="0" borderId="0" xfId="0" applyNumberFormat="1" applyFont="1" applyAlignment="1">
      <alignment horizontal="center"/>
    </xf>
    <xf numFmtId="1" fontId="22" fillId="0" borderId="0" xfId="0" applyNumberFormat="1" applyFont="1" applyAlignment="1">
      <alignment horizontal="center"/>
    </xf>
    <xf numFmtId="2" fontId="22" fillId="0" borderId="0" xfId="0" applyNumberFormat="1" applyFont="1"/>
    <xf numFmtId="1" fontId="22" fillId="0" borderId="0" xfId="0" applyNumberFormat="1" applyFont="1"/>
    <xf numFmtId="0" fontId="22" fillId="0" borderId="0" xfId="0" quotePrefix="1" applyFont="1"/>
    <xf numFmtId="2" fontId="26" fillId="0" borderId="0" xfId="0" applyNumberFormat="1" applyFont="1" applyAlignment="1">
      <alignment horizontal="center"/>
    </xf>
    <xf numFmtId="2" fontId="27" fillId="0" borderId="0" xfId="0" applyNumberFormat="1" applyFont="1" applyAlignment="1">
      <alignment horizontal="center"/>
    </xf>
    <xf numFmtId="0" fontId="7" fillId="0" borderId="9" xfId="0" applyFont="1" applyBorder="1"/>
    <xf numFmtId="0" fontId="29" fillId="0" borderId="0" xfId="0" applyFont="1"/>
    <xf numFmtId="0" fontId="11" fillId="0" borderId="0" xfId="0" applyFont="1"/>
    <xf numFmtId="0" fontId="11" fillId="0" borderId="12" xfId="0" applyFont="1" applyBorder="1"/>
    <xf numFmtId="0" fontId="16" fillId="0" borderId="0" xfId="0" applyFont="1"/>
    <xf numFmtId="2" fontId="30" fillId="0" borderId="0" xfId="0" applyNumberFormat="1" applyFont="1" applyAlignment="1">
      <alignment horizontal="center"/>
    </xf>
    <xf numFmtId="2" fontId="11" fillId="0" borderId="0" xfId="0" applyNumberFormat="1" applyFont="1" applyAlignment="1">
      <alignment horizontal="center"/>
    </xf>
    <xf numFmtId="0" fontId="28" fillId="0" borderId="0" xfId="0" applyFont="1"/>
    <xf numFmtId="2" fontId="11" fillId="0" borderId="12" xfId="0" applyNumberFormat="1" applyFont="1" applyBorder="1"/>
    <xf numFmtId="2" fontId="11" fillId="0" borderId="0" xfId="0" applyNumberFormat="1" applyFont="1"/>
    <xf numFmtId="2" fontId="30" fillId="0" borderId="0" xfId="0" applyNumberFormat="1" applyFont="1"/>
    <xf numFmtId="0" fontId="16" fillId="0" borderId="12" xfId="0" applyFont="1" applyBorder="1"/>
    <xf numFmtId="2" fontId="37" fillId="0" borderId="0" xfId="0" applyNumberFormat="1" applyFont="1" applyAlignment="1">
      <alignment horizontal="center"/>
    </xf>
    <xf numFmtId="3" fontId="0" fillId="0" borderId="0" xfId="0" applyNumberFormat="1"/>
    <xf numFmtId="0" fontId="1" fillId="0" borderId="16" xfId="0" applyFont="1" applyBorder="1"/>
    <xf numFmtId="0" fontId="16" fillId="0" borderId="16" xfId="0" applyFont="1" applyBorder="1"/>
    <xf numFmtId="0" fontId="11" fillId="0" borderId="16" xfId="0" applyFont="1" applyBorder="1"/>
    <xf numFmtId="0" fontId="10" fillId="0" borderId="11" xfId="0" applyFont="1" applyBorder="1" applyAlignment="1"/>
    <xf numFmtId="0" fontId="10" fillId="0" borderId="0" xfId="0" applyFont="1" applyBorder="1" applyAlignment="1"/>
    <xf numFmtId="0" fontId="0" fillId="0" borderId="0" xfId="0" applyBorder="1"/>
    <xf numFmtId="0" fontId="41" fillId="0" borderId="0" xfId="0" applyFont="1"/>
    <xf numFmtId="0" fontId="41" fillId="0" borderId="0" xfId="0" applyFont="1" applyAlignment="1">
      <alignment horizontal="center"/>
    </xf>
    <xf numFmtId="0" fontId="41" fillId="0" borderId="0" xfId="0" applyFont="1" applyAlignment="1">
      <alignment horizontal="left"/>
    </xf>
    <xf numFmtId="0" fontId="42" fillId="0" borderId="0" xfId="0" applyFont="1" applyAlignment="1">
      <alignment horizontal="left"/>
    </xf>
    <xf numFmtId="0" fontId="41" fillId="0" borderId="11" xfId="0" applyFont="1" applyBorder="1"/>
    <xf numFmtId="0" fontId="42" fillId="0" borderId="17" xfId="0" applyFont="1" applyBorder="1" applyAlignment="1">
      <alignment horizontal="left"/>
    </xf>
    <xf numFmtId="0" fontId="43" fillId="0" borderId="17" xfId="0" applyFont="1" applyBorder="1" applyAlignment="1">
      <alignment horizontal="center"/>
    </xf>
    <xf numFmtId="0" fontId="42" fillId="0" borderId="17" xfId="0" applyFont="1" applyBorder="1" applyAlignment="1">
      <alignment horizontal="center"/>
    </xf>
    <xf numFmtId="0" fontId="42" fillId="0" borderId="8" xfId="0" applyFont="1" applyBorder="1" applyAlignment="1">
      <alignment horizontal="center"/>
    </xf>
    <xf numFmtId="0" fontId="42" fillId="0" borderId="0" xfId="0" applyFont="1" applyAlignment="1">
      <alignment horizontal="center"/>
    </xf>
    <xf numFmtId="167" fontId="41" fillId="0" borderId="0" xfId="0" applyNumberFormat="1" applyFont="1" applyAlignment="1">
      <alignment horizontal="center"/>
    </xf>
    <xf numFmtId="2" fontId="41" fillId="0" borderId="0" xfId="0" applyNumberFormat="1" applyFont="1" applyAlignment="1">
      <alignment horizontal="center"/>
    </xf>
    <xf numFmtId="165" fontId="41" fillId="0" borderId="0" xfId="0" applyNumberFormat="1" applyFont="1" applyAlignment="1">
      <alignment horizontal="center"/>
    </xf>
    <xf numFmtId="1" fontId="41" fillId="0" borderId="0" xfId="0" applyNumberFormat="1" applyFont="1" applyAlignment="1">
      <alignment horizontal="center"/>
    </xf>
    <xf numFmtId="0" fontId="41" fillId="0" borderId="11" xfId="0" applyFont="1" applyBorder="1" applyAlignment="1">
      <alignment horizontal="center"/>
    </xf>
    <xf numFmtId="11" fontId="41" fillId="0" borderId="0" xfId="0" applyNumberFormat="1" applyFont="1" applyAlignment="1">
      <alignment horizontal="center"/>
    </xf>
    <xf numFmtId="0" fontId="7" fillId="0" borderId="0" xfId="0" applyFont="1" applyAlignment="1">
      <alignment horizontal="left"/>
    </xf>
    <xf numFmtId="165" fontId="7" fillId="0" borderId="13" xfId="0" applyNumberFormat="1" applyFont="1" applyBorder="1"/>
    <xf numFmtId="165" fontId="7" fillId="0" borderId="8" xfId="0" applyNumberFormat="1" applyFont="1" applyBorder="1"/>
    <xf numFmtId="0" fontId="5" fillId="0" borderId="0" xfId="0" applyFont="1" applyFill="1" applyBorder="1"/>
    <xf numFmtId="0" fontId="39" fillId="0" borderId="0" xfId="0" applyFont="1" applyFill="1"/>
    <xf numFmtId="0" fontId="0" fillId="0" borderId="0" xfId="0" applyFill="1"/>
    <xf numFmtId="0" fontId="40" fillId="0" borderId="0" xfId="0" applyFont="1" applyFill="1"/>
    <xf numFmtId="0" fontId="55" fillId="0" borderId="0" xfId="0" applyFont="1" applyFill="1"/>
    <xf numFmtId="0" fontId="7" fillId="0" borderId="0" xfId="0" applyFont="1" applyFill="1"/>
    <xf numFmtId="0" fontId="10" fillId="0" borderId="11" xfId="0" applyFont="1" applyFill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0" fillId="0" borderId="0" xfId="0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/>
    </xf>
    <xf numFmtId="0" fontId="50" fillId="0" borderId="0" xfId="0" applyFont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1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Ni in ppm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-0.50128849518810148"/>
                  <c:y val="-5.8386191309419674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a-DK"/>
                </a:p>
              </c:txPr>
            </c:trendlineLbl>
          </c:trendline>
          <c:xVal>
            <c:numLit>
              <c:formatCode>0.00</c:formatCode>
              <c:ptCount val="102"/>
              <c:pt idx="0">
                <c:v>1602.7645440167369</c:v>
              </c:pt>
              <c:pt idx="1">
                <c:v>1569.1062266599545</c:v>
              </c:pt>
              <c:pt idx="2">
                <c:v>1532.5666525644592</c:v>
              </c:pt>
              <c:pt idx="3">
                <c:v>1506.1114770544593</c:v>
              </c:pt>
              <c:pt idx="4">
                <c:v>1650.1743139901034</c:v>
              </c:pt>
              <c:pt idx="5">
                <c:v>1683.1778002699054</c:v>
              </c:pt>
              <c:pt idx="6">
                <c:v>1491.1813284993107</c:v>
              </c:pt>
              <c:pt idx="7">
                <c:v>1502.7063554541621</c:v>
              </c:pt>
              <c:pt idx="8">
                <c:v>1403.6958966147561</c:v>
              </c:pt>
              <c:pt idx="9">
                <c:v>1520.2558283172318</c:v>
              </c:pt>
              <c:pt idx="10">
                <c:v>1310.7098836835676</c:v>
              </c:pt>
              <c:pt idx="11">
                <c:v>1315.2282181147311</c:v>
              </c:pt>
              <c:pt idx="12">
                <c:v>1440.5628862487413</c:v>
              </c:pt>
              <c:pt idx="13">
                <c:v>1406.8390857842612</c:v>
              </c:pt>
              <c:pt idx="14">
                <c:v>2708.1194019593136</c:v>
              </c:pt>
              <c:pt idx="15">
                <c:v>2577.6770514248583</c:v>
              </c:pt>
              <c:pt idx="16">
                <c:v>2343.7713907275306</c:v>
              </c:pt>
              <c:pt idx="17">
                <c:v>2686.9028750651555</c:v>
              </c:pt>
              <c:pt idx="18">
                <c:v>1069.7320473548543</c:v>
              </c:pt>
              <c:pt idx="19">
                <c:v>2192.7673443758972</c:v>
              </c:pt>
              <c:pt idx="20">
                <c:v>2871.3033063427797</c:v>
              </c:pt>
              <c:pt idx="21">
                <c:v>2150.2033243721835</c:v>
              </c:pt>
              <c:pt idx="22">
                <c:v>1922.2173366107575</c:v>
              </c:pt>
              <c:pt idx="23">
                <c:v>2175.8727025898074</c:v>
              </c:pt>
              <c:pt idx="24">
                <c:v>2191.8505808681243</c:v>
              </c:pt>
              <c:pt idx="25">
                <c:v>2443.5152603731549</c:v>
              </c:pt>
              <c:pt idx="26">
                <c:v>2210.1858510235697</c:v>
              </c:pt>
              <c:pt idx="27">
                <c:v>2620.2410714285711</c:v>
              </c:pt>
              <c:pt idx="28">
                <c:v>2469.7608899385214</c:v>
              </c:pt>
              <c:pt idx="29">
                <c:v>2536.9465584366894</c:v>
              </c:pt>
              <c:pt idx="30">
                <c:v>2553.8412002227792</c:v>
              </c:pt>
              <c:pt idx="31">
                <c:v>2489.9296871095112</c:v>
              </c:pt>
              <c:pt idx="32">
                <c:v>2476.3092007083233</c:v>
              </c:pt>
              <c:pt idx="33">
                <c:v>1965.5409606637677</c:v>
              </c:pt>
              <c:pt idx="34">
                <c:v>2007.7120820212922</c:v>
              </c:pt>
              <c:pt idx="35">
                <c:v>2499.6211870488187</c:v>
              </c:pt>
              <c:pt idx="36">
                <c:v>1966.5886903869359</c:v>
              </c:pt>
              <c:pt idx="37">
                <c:v>1739.7552053209945</c:v>
              </c:pt>
              <c:pt idx="38">
                <c:v>2549.9122137608979</c:v>
              </c:pt>
              <c:pt idx="39">
                <c:v>2730.9075234382249</c:v>
              </c:pt>
              <c:pt idx="40">
                <c:v>2357.1299446979269</c:v>
              </c:pt>
              <c:pt idx="41">
                <c:v>1687.1067867317863</c:v>
              </c:pt>
              <c:pt idx="42">
                <c:v>1550.6399902891128</c:v>
              </c:pt>
              <c:pt idx="43">
                <c:v>1914.7260690901039</c:v>
              </c:pt>
              <c:pt idx="45">
                <c:v>2659.1380374011947</c:v>
              </c:pt>
              <c:pt idx="46">
                <c:v>2847.2055227099081</c:v>
              </c:pt>
              <c:pt idx="47">
                <c:v>2770.7212529186213</c:v>
              </c:pt>
              <c:pt idx="48">
                <c:v>2823.3696715078295</c:v>
              </c:pt>
              <c:pt idx="49">
                <c:v>2894.091427821691</c:v>
              </c:pt>
              <c:pt idx="50">
                <c:v>2637.6595780762441</c:v>
              </c:pt>
              <c:pt idx="52">
                <c:v>1656.9845571906972</c:v>
              </c:pt>
              <c:pt idx="53">
                <c:v>2140.5118244328769</c:v>
              </c:pt>
              <c:pt idx="54">
                <c:v>2138.1544325557479</c:v>
              </c:pt>
              <c:pt idx="55">
                <c:v>2790.8900500896107</c:v>
              </c:pt>
              <c:pt idx="56">
                <c:v>2248.4279859192134</c:v>
              </c:pt>
              <c:pt idx="57">
                <c:v>2254.8453304736195</c:v>
              </c:pt>
              <c:pt idx="58">
                <c:v>2119.9501286156988</c:v>
              </c:pt>
              <c:pt idx="59">
                <c:v>2390.5918127316154</c:v>
              </c:pt>
              <c:pt idx="60">
                <c:v>2729.2311558811552</c:v>
              </c:pt>
              <c:pt idx="61">
                <c:v>2674.5920508179279</c:v>
              </c:pt>
              <c:pt idx="62">
                <c:v>2698.689834450799</c:v>
              </c:pt>
              <c:pt idx="64">
                <c:v>2468.9750926461447</c:v>
              </c:pt>
              <c:pt idx="65">
                <c:v>2307.8866477090155</c:v>
              </c:pt>
              <c:pt idx="66">
                <c:v>2201.0182159458468</c:v>
              </c:pt>
              <c:pt idx="67">
                <c:v>1340.5701807938649</c:v>
              </c:pt>
              <c:pt idx="68">
                <c:v>2700.7852938971355</c:v>
              </c:pt>
              <c:pt idx="69">
                <c:v>1891.1521503188167</c:v>
              </c:pt>
              <c:pt idx="70">
                <c:v>3011.17522438575</c:v>
              </c:pt>
              <c:pt idx="71">
                <c:v>2346.6526474662437</c:v>
              </c:pt>
              <c:pt idx="72">
                <c:v>2704.3213817128285</c:v>
              </c:pt>
              <c:pt idx="73">
                <c:v>1583.1196117073307</c:v>
              </c:pt>
              <c:pt idx="74">
                <c:v>2179.0158917593126</c:v>
              </c:pt>
              <c:pt idx="75">
                <c:v>1997.234784789609</c:v>
              </c:pt>
              <c:pt idx="76">
                <c:v>1414.4351262772313</c:v>
              </c:pt>
              <c:pt idx="77">
                <c:v>1517.8984364401028</c:v>
              </c:pt>
              <c:pt idx="79">
                <c:v>2522.4093085277291</c:v>
              </c:pt>
              <c:pt idx="80">
                <c:v>2543.8877678526801</c:v>
              </c:pt>
              <c:pt idx="81">
                <c:v>2709.4290641132743</c:v>
              </c:pt>
              <c:pt idx="82">
                <c:v>1805.7621778805988</c:v>
              </c:pt>
              <c:pt idx="83">
                <c:v>2655.99484823169</c:v>
              </c:pt>
              <c:pt idx="84">
                <c:v>2692.1415236809967</c:v>
              </c:pt>
              <c:pt idx="85">
                <c:v>1848.9810289612917</c:v>
              </c:pt>
              <c:pt idx="86">
                <c:v>2378.6084040228775</c:v>
              </c:pt>
              <c:pt idx="87">
                <c:v>2280.3837424758476</c:v>
              </c:pt>
              <c:pt idx="88">
                <c:v>2695.1275533920261</c:v>
              </c:pt>
              <c:pt idx="89">
                <c:v>2806.4750297217402</c:v>
              </c:pt>
              <c:pt idx="90">
                <c:v>1194.6738168426762</c:v>
              </c:pt>
              <c:pt idx="91">
                <c:v>1375.4071940892115</c:v>
              </c:pt>
              <c:pt idx="92">
                <c:v>2044.6445547629755</c:v>
              </c:pt>
              <c:pt idx="93">
                <c:v>1207.9668877053743</c:v>
              </c:pt>
              <c:pt idx="94">
                <c:v>1903.7249069968366</c:v>
              </c:pt>
              <c:pt idx="95">
                <c:v>1424.1266262165382</c:v>
              </c:pt>
              <c:pt idx="97">
                <c:v>1499.0393014230731</c:v>
              </c:pt>
              <c:pt idx="98">
                <c:v>1486.9904096066373</c:v>
              </c:pt>
              <c:pt idx="99">
                <c:v>1644.1498680818852</c:v>
              </c:pt>
              <c:pt idx="100">
                <c:v>1566.3559361366376</c:v>
              </c:pt>
              <c:pt idx="101">
                <c:v>1587.8343954615882</c:v>
              </c:pt>
            </c:numLit>
          </c:xVal>
          <c:yVal>
            <c:numLit>
              <c:formatCode>0.00</c:formatCode>
              <c:ptCount val="102"/>
              <c:pt idx="0">
                <c:v>1544.3500000000001</c:v>
              </c:pt>
              <c:pt idx="1">
                <c:v>1514.2299999999998</c:v>
              </c:pt>
              <c:pt idx="2">
                <c:v>1489.1733333333334</c:v>
              </c:pt>
              <c:pt idx="3">
                <c:v>1481.89</c:v>
              </c:pt>
              <c:pt idx="4">
                <c:v>1621.8</c:v>
              </c:pt>
              <c:pt idx="5">
                <c:v>1726.9033333333334</c:v>
              </c:pt>
              <c:pt idx="6">
                <c:v>1547.4650000000001</c:v>
              </c:pt>
              <c:pt idx="7">
                <c:v>1466.3633333333335</c:v>
              </c:pt>
              <c:pt idx="8">
                <c:v>1354.2049999999999</c:v>
              </c:pt>
              <c:pt idx="9">
                <c:v>1426.8733333333337</c:v>
              </c:pt>
              <c:pt idx="10">
                <c:v>1237.3333333333333</c:v>
              </c:pt>
              <c:pt idx="11">
                <c:v>1236.1299999999999</c:v>
              </c:pt>
              <c:pt idx="12">
                <c:v>1417.0566666666666</c:v>
              </c:pt>
              <c:pt idx="13">
                <c:v>1405.7533333333333</c:v>
              </c:pt>
              <c:pt idx="14">
                <c:v>2710.9333333333334</c:v>
              </c:pt>
              <c:pt idx="15">
                <c:v>2560.0566666666668</c:v>
              </c:pt>
              <c:pt idx="16">
                <c:v>2453.6566666666668</c:v>
              </c:pt>
              <c:pt idx="17">
                <c:v>2788.7933333333335</c:v>
              </c:pt>
              <c:pt idx="18">
                <c:v>1036.02</c:v>
              </c:pt>
              <c:pt idx="19">
                <c:v>2253.4866666666671</c:v>
              </c:pt>
              <c:pt idx="20">
                <c:v>2945.6133333333332</c:v>
              </c:pt>
              <c:pt idx="21">
                <c:v>2049.5499999999997</c:v>
              </c:pt>
              <c:pt idx="22">
                <c:v>1837.9366666666665</c:v>
              </c:pt>
              <c:pt idx="23">
                <c:v>2202.3933333333334</c:v>
              </c:pt>
              <c:pt idx="24">
                <c:v>2060.5</c:v>
              </c:pt>
              <c:pt idx="25">
                <c:v>2280.27</c:v>
              </c:pt>
              <c:pt idx="26">
                <c:v>2277.0250000000001</c:v>
              </c:pt>
              <c:pt idx="27">
                <c:v>2528.7733333333331</c:v>
              </c:pt>
              <c:pt idx="28">
                <c:v>2433.3200000000002</c:v>
              </c:pt>
              <c:pt idx="29">
                <c:v>2643.1933333333332</c:v>
              </c:pt>
              <c:pt idx="30">
                <c:v>2516.4349999999999</c:v>
              </c:pt>
              <c:pt idx="31">
                <c:v>2412.9900000000002</c:v>
              </c:pt>
              <c:pt idx="32">
                <c:v>2468.2466666666664</c:v>
              </c:pt>
              <c:pt idx="33">
                <c:v>1901.66</c:v>
              </c:pt>
              <c:pt idx="34">
                <c:v>1889.7066666666667</c:v>
              </c:pt>
              <c:pt idx="35">
                <c:v>2406.1933333333332</c:v>
              </c:pt>
              <c:pt idx="36">
                <c:v>1913.7349999999999</c:v>
              </c:pt>
              <c:pt idx="37">
                <c:v>1749.5466666666664</c:v>
              </c:pt>
              <c:pt idx="38">
                <c:v>2521.04</c:v>
              </c:pt>
              <c:pt idx="39">
                <c:v>2669.14</c:v>
              </c:pt>
              <c:pt idx="40">
                <c:v>2262.2566666666667</c:v>
              </c:pt>
              <c:pt idx="41">
                <c:v>1642.6000000000001</c:v>
              </c:pt>
              <c:pt idx="42">
                <c:v>1519.0250000000001</c:v>
              </c:pt>
              <c:pt idx="43">
                <c:v>1915.1233333333337</c:v>
              </c:pt>
              <c:pt idx="45">
                <c:v>2649.9750000000004</c:v>
              </c:pt>
              <c:pt idx="46">
                <c:v>2877.6566666666672</c:v>
              </c:pt>
              <c:pt idx="47">
                <c:v>2610.395</c:v>
              </c:pt>
              <c:pt idx="48">
                <c:v>2725.2366666666667</c:v>
              </c:pt>
              <c:pt idx="49">
                <c:v>2761.2166666666667</c:v>
              </c:pt>
              <c:pt idx="50">
                <c:v>2614.21</c:v>
              </c:pt>
              <c:pt idx="52">
                <c:v>1718.1966666666667</c:v>
              </c:pt>
              <c:pt idx="53">
                <c:v>2014.79</c:v>
              </c:pt>
              <c:pt idx="54">
                <c:v>2028.04</c:v>
              </c:pt>
              <c:pt idx="55">
                <c:v>2651</c:v>
              </c:pt>
              <c:pt idx="56">
                <c:v>2220.7033333333334</c:v>
              </c:pt>
              <c:pt idx="57">
                <c:v>2206.85</c:v>
              </c:pt>
              <c:pt idx="58">
                <c:v>2033.823333333333</c:v>
              </c:pt>
              <c:pt idx="59">
                <c:v>2259.8533333333335</c:v>
              </c:pt>
              <c:pt idx="60">
                <c:v>2598.8233333333333</c:v>
              </c:pt>
              <c:pt idx="61">
                <c:v>2630.1299999999997</c:v>
              </c:pt>
              <c:pt idx="62">
                <c:v>2612.19</c:v>
              </c:pt>
              <c:pt idx="64">
                <c:v>2305.35</c:v>
              </c:pt>
              <c:pt idx="65">
                <c:v>2249.1733333333336</c:v>
              </c:pt>
              <c:pt idx="66">
                <c:v>2067.58</c:v>
              </c:pt>
              <c:pt idx="67">
                <c:v>1281.6200000000001</c:v>
              </c:pt>
              <c:pt idx="68">
                <c:v>2789.7866666666669</c:v>
              </c:pt>
              <c:pt idx="69">
                <c:v>1903.5533333333333</c:v>
              </c:pt>
              <c:pt idx="70">
                <c:v>2866.0966666666668</c:v>
              </c:pt>
              <c:pt idx="71">
                <c:v>2305.6566666666668</c:v>
              </c:pt>
              <c:pt idx="72">
                <c:v>2636.623333333333</c:v>
              </c:pt>
              <c:pt idx="73">
                <c:v>1571.8966666666668</c:v>
              </c:pt>
              <c:pt idx="74">
                <c:v>2150.0333333333333</c:v>
              </c:pt>
              <c:pt idx="75">
                <c:v>1934.4966666666667</c:v>
              </c:pt>
              <c:pt idx="76">
                <c:v>1380.625</c:v>
              </c:pt>
              <c:pt idx="77">
                <c:v>1473.7633333333333</c:v>
              </c:pt>
              <c:pt idx="79">
                <c:v>2360.2200000000003</c:v>
              </c:pt>
              <c:pt idx="80">
                <c:v>2550.1799999999998</c:v>
              </c:pt>
              <c:pt idx="81">
                <c:v>2675.26</c:v>
              </c:pt>
              <c:pt idx="82">
                <c:v>1713.8266666666666</c:v>
              </c:pt>
              <c:pt idx="83">
                <c:v>2595.335</c:v>
              </c:pt>
              <c:pt idx="84">
                <c:v>2451.8199999999997</c:v>
              </c:pt>
              <c:pt idx="85">
                <c:v>1795.4466666666667</c:v>
              </c:pt>
              <c:pt idx="86">
                <c:v>2375.6</c:v>
              </c:pt>
              <c:pt idx="87">
                <c:v>2215.6333333333332</c:v>
              </c:pt>
              <c:pt idx="88">
                <c:v>2652.2766666666666</c:v>
              </c:pt>
              <c:pt idx="89">
                <c:v>2628.9266666666667</c:v>
              </c:pt>
              <c:pt idx="90">
                <c:v>1254.8800000000001</c:v>
              </c:pt>
              <c:pt idx="91">
                <c:v>1381.65</c:v>
              </c:pt>
              <c:pt idx="92">
                <c:v>2055.8849999999998</c:v>
              </c:pt>
              <c:pt idx="93">
                <c:v>1189.2</c:v>
              </c:pt>
              <c:pt idx="94">
                <c:v>1856.9349999999999</c:v>
              </c:pt>
              <c:pt idx="95">
                <c:v>1356.96</c:v>
              </c:pt>
              <c:pt idx="97">
                <c:v>1438.4233333333334</c:v>
              </c:pt>
              <c:pt idx="98">
                <c:v>1497.635</c:v>
              </c:pt>
              <c:pt idx="99">
                <c:v>1645.7366666666667</c:v>
              </c:pt>
              <c:pt idx="100">
                <c:v>1530.8833333333332</c:v>
              </c:pt>
              <c:pt idx="101">
                <c:v>1600.1999999999998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0ED7-4144-901E-97271635C3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7127944"/>
        <c:axId val="817128272"/>
      </c:scatterChart>
      <c:valAx>
        <c:axId val="8171279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a-DK"/>
                  <a:t>EMPA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a-DK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817128272"/>
        <c:crosses val="autoZero"/>
        <c:crossBetween val="midCat"/>
      </c:valAx>
      <c:valAx>
        <c:axId val="817128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a-DK"/>
                  <a:t>La ICP-MS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a-DK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8171279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a-DK"/>
              <a:t>Mn in ppm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-0.47929221347331585"/>
                  <c:y val="-2.8194444444444466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a-DK"/>
                </a:p>
              </c:txPr>
            </c:trendlineLbl>
          </c:trendline>
          <c:xVal>
            <c:numLit>
              <c:formatCode>0.00</c:formatCode>
              <c:ptCount val="102"/>
              <c:pt idx="0">
                <c:v>1562.0810566210093</c:v>
              </c:pt>
              <c:pt idx="1">
                <c:v>1593.0593621563787</c:v>
              </c:pt>
              <c:pt idx="2">
                <c:v>1622.2305998688516</c:v>
              </c:pt>
              <c:pt idx="3">
                <c:v>1631.7822440755908</c:v>
              </c:pt>
              <c:pt idx="4">
                <c:v>1560.2739887981124</c:v>
              </c:pt>
              <c:pt idx="5">
                <c:v>1416.9993256970283</c:v>
              </c:pt>
              <c:pt idx="6">
                <c:v>1573.9560737429008</c:v>
              </c:pt>
              <c:pt idx="7">
                <c:v>1532.3935138162799</c:v>
              </c:pt>
              <c:pt idx="8">
                <c:v>1639.5268204594331</c:v>
              </c:pt>
              <c:pt idx="9">
                <c:v>1613.9697183927531</c:v>
              </c:pt>
              <c:pt idx="10">
                <c:v>1743.5622965490491</c:v>
              </c:pt>
              <c:pt idx="11">
                <c:v>1742.1424575453448</c:v>
              </c:pt>
              <c:pt idx="12">
                <c:v>1685.4134355336992</c:v>
              </c:pt>
              <c:pt idx="13">
                <c:v>1682.1219905705664</c:v>
              </c:pt>
              <c:pt idx="14">
                <c:v>1231.6457975770675</c:v>
              </c:pt>
              <c:pt idx="15">
                <c:v>1241.7137468760625</c:v>
              </c:pt>
              <c:pt idx="16">
                <c:v>1349.6215111575996</c:v>
              </c:pt>
              <c:pt idx="17">
                <c:v>1111.8630161736385</c:v>
              </c:pt>
              <c:pt idx="18">
                <c:v>2044.5681653343893</c:v>
              </c:pt>
              <c:pt idx="19">
                <c:v>1311.8021631498359</c:v>
              </c:pt>
              <c:pt idx="20">
                <c:v>988.67262116131894</c:v>
              </c:pt>
              <c:pt idx="21">
                <c:v>1559.4995311597283</c:v>
              </c:pt>
              <c:pt idx="22">
                <c:v>1636.5838814335727</c:v>
              </c:pt>
              <c:pt idx="23">
                <c:v>1292.0534933710378</c:v>
              </c:pt>
              <c:pt idx="24">
                <c:v>1259.3971962858359</c:v>
              </c:pt>
              <c:pt idx="25">
                <c:v>1299.694808736429</c:v>
              </c:pt>
              <c:pt idx="26">
                <c:v>1511.7413101260336</c:v>
              </c:pt>
              <c:pt idx="27">
                <c:v>1153.5546523733233</c:v>
              </c:pt>
              <c:pt idx="28">
                <c:v>1224.5466025585454</c:v>
              </c:pt>
              <c:pt idx="29">
                <c:v>1208.1539158794121</c:v>
              </c:pt>
              <c:pt idx="30">
                <c:v>1195.7625936652646</c:v>
              </c:pt>
              <c:pt idx="31">
                <c:v>1225.1919839238653</c:v>
              </c:pt>
              <c:pt idx="32">
                <c:v>1181.3060510820919</c:v>
              </c:pt>
              <c:pt idx="33">
                <c:v>1288.9556628175012</c:v>
              </c:pt>
              <c:pt idx="34">
                <c:v>1276.0480355110969</c:v>
              </c:pt>
              <c:pt idx="35">
                <c:v>1218.4800177245354</c:v>
              </c:pt>
              <c:pt idx="36">
                <c:v>1415.9667155125162</c:v>
              </c:pt>
              <c:pt idx="37">
                <c:v>1557.9506158829597</c:v>
              </c:pt>
              <c:pt idx="38">
                <c:v>1232.7429458981117</c:v>
              </c:pt>
              <c:pt idx="39">
                <c:v>1131.9989147716287</c:v>
              </c:pt>
              <c:pt idx="40">
                <c:v>1130.7081520409884</c:v>
              </c:pt>
              <c:pt idx="41">
                <c:v>1349.1052060653435</c:v>
              </c:pt>
              <c:pt idx="42">
                <c:v>1452.3662245165754</c:v>
              </c:pt>
              <c:pt idx="43">
                <c:v>1428.0998851805355</c:v>
              </c:pt>
              <c:pt idx="45">
                <c:v>1223.6430686470969</c:v>
              </c:pt>
              <c:pt idx="46">
                <c:v>1290.2464255481414</c:v>
              </c:pt>
              <c:pt idx="47">
                <c:v>1284.3089169871955</c:v>
              </c:pt>
              <c:pt idx="48">
                <c:v>1278.3714084262499</c:v>
              </c:pt>
              <c:pt idx="49">
                <c:v>1279.145866064634</c:v>
              </c:pt>
              <c:pt idx="50">
                <c:v>1330.2600701979936</c:v>
              </c:pt>
              <c:pt idx="52">
                <c:v>1540.3962427462504</c:v>
              </c:pt>
              <c:pt idx="53">
                <c:v>1505.0293439267034</c:v>
              </c:pt>
              <c:pt idx="54">
                <c:v>1476.3744113064868</c:v>
              </c:pt>
              <c:pt idx="55">
                <c:v>1138.8399572440228</c:v>
              </c:pt>
              <c:pt idx="56">
                <c:v>1289.4719679097573</c:v>
              </c:pt>
              <c:pt idx="57">
                <c:v>1326.5168582791364</c:v>
              </c:pt>
              <c:pt idx="58">
                <c:v>1351.8158077996884</c:v>
              </c:pt>
              <c:pt idx="59">
                <c:v>1271.0785989981316</c:v>
              </c:pt>
              <c:pt idx="60">
                <c:v>1180.2734408975796</c:v>
              </c:pt>
              <c:pt idx="61">
                <c:v>1388.3443930768117</c:v>
              </c:pt>
              <c:pt idx="62">
                <c:v>1388.0862405306834</c:v>
              </c:pt>
              <c:pt idx="64">
                <c:v>1559.4995311597283</c:v>
              </c:pt>
              <c:pt idx="65">
                <c:v>1547.3663614917086</c:v>
              </c:pt>
              <c:pt idx="66">
                <c:v>1468.1135298303882</c:v>
              </c:pt>
              <c:pt idx="67">
                <c:v>1984.1604695404194</c:v>
              </c:pt>
              <c:pt idx="68">
                <c:v>1071.3330664315299</c:v>
              </c:pt>
              <c:pt idx="69">
                <c:v>1593.0593621563787</c:v>
              </c:pt>
              <c:pt idx="70">
                <c:v>1071.0749138854019</c:v>
              </c:pt>
              <c:pt idx="71">
                <c:v>1388.3443930768117</c:v>
              </c:pt>
              <c:pt idx="72">
                <c:v>1097.5355498635302</c:v>
              </c:pt>
              <c:pt idx="73">
                <c:v>1682.3801431166939</c:v>
              </c:pt>
              <c:pt idx="74">
                <c:v>1483.0863775058169</c:v>
              </c:pt>
              <c:pt idx="75">
                <c:v>1505.0293439267036</c:v>
              </c:pt>
              <c:pt idx="76">
                <c:v>1864.1195355908621</c:v>
              </c:pt>
              <c:pt idx="77">
                <c:v>1735.0432625268222</c:v>
              </c:pt>
              <c:pt idx="79">
                <c:v>1451.075461785935</c:v>
              </c:pt>
              <c:pt idx="80">
                <c:v>1376.727528501048</c:v>
              </c:pt>
              <c:pt idx="81">
                <c:v>1300.5725273932646</c:v>
              </c:pt>
              <c:pt idx="82">
                <c:v>1537.2984121927136</c:v>
              </c:pt>
              <c:pt idx="83">
                <c:v>1282.7600017104271</c:v>
              </c:pt>
              <c:pt idx="84">
                <c:v>1500.1244455502699</c:v>
              </c:pt>
              <c:pt idx="85">
                <c:v>1324.8388667293041</c:v>
              </c:pt>
              <c:pt idx="86">
                <c:v>1169.1728814140722</c:v>
              </c:pt>
              <c:pt idx="87">
                <c:v>1234.4854755844763</c:v>
              </c:pt>
              <c:pt idx="88">
                <c:v>1183.990837561824</c:v>
              </c:pt>
              <c:pt idx="89">
                <c:v>1106.3127364318848</c:v>
              </c:pt>
              <c:pt idx="90">
                <c:v>1838.0461284319263</c:v>
              </c:pt>
              <c:pt idx="91">
                <c:v>1761.1166696857588</c:v>
              </c:pt>
              <c:pt idx="92">
                <c:v>1253.5887639979539</c:v>
              </c:pt>
              <c:pt idx="93">
                <c:v>2046.5043094303501</c:v>
              </c:pt>
              <c:pt idx="94">
                <c:v>1455.4640550701122</c:v>
              </c:pt>
              <c:pt idx="95">
                <c:v>1724.7171606816992</c:v>
              </c:pt>
              <c:pt idx="97">
                <c:v>1533.1679714546642</c:v>
              </c:pt>
              <c:pt idx="98">
                <c:v>1522.5837170634129</c:v>
              </c:pt>
              <c:pt idx="99">
                <c:v>1518.711428871492</c:v>
              </c:pt>
              <c:pt idx="100">
                <c:v>1583.7658704957678</c:v>
              </c:pt>
              <c:pt idx="101">
                <c:v>1509.9342423031369</c:v>
              </c:pt>
            </c:numLit>
          </c:xVal>
          <c:yVal>
            <c:numLit>
              <c:formatCode>0.00</c:formatCode>
              <c:ptCount val="102"/>
              <c:pt idx="0">
                <c:v>1412.86</c:v>
              </c:pt>
              <c:pt idx="1">
                <c:v>1374.2433333333331</c:v>
              </c:pt>
              <c:pt idx="2">
                <c:v>1447.83</c:v>
              </c:pt>
              <c:pt idx="3">
                <c:v>1412.6599999999999</c:v>
              </c:pt>
              <c:pt idx="4">
                <c:v>1396.645</c:v>
              </c:pt>
              <c:pt idx="5">
                <c:v>1289.3366666666668</c:v>
              </c:pt>
              <c:pt idx="6">
                <c:v>1455.165</c:v>
              </c:pt>
              <c:pt idx="7">
                <c:v>1344.72</c:v>
              </c:pt>
              <c:pt idx="8">
                <c:v>1443.4566666666667</c:v>
              </c:pt>
              <c:pt idx="9">
                <c:v>1398.14</c:v>
              </c:pt>
              <c:pt idx="10">
                <c:v>1514.1633333333332</c:v>
              </c:pt>
              <c:pt idx="11">
                <c:v>1511.1366666666665</c:v>
              </c:pt>
              <c:pt idx="12">
                <c:v>1472.895</c:v>
              </c:pt>
              <c:pt idx="13">
                <c:v>1468.63</c:v>
              </c:pt>
              <c:pt idx="14">
                <c:v>1101.5333333333335</c:v>
              </c:pt>
              <c:pt idx="15">
                <c:v>1101.4133333333332</c:v>
              </c:pt>
              <c:pt idx="16">
                <c:v>1138.68</c:v>
              </c:pt>
              <c:pt idx="17">
                <c:v>1035.9133333333332</c:v>
              </c:pt>
              <c:pt idx="18">
                <c:v>1788.9566666666667</c:v>
              </c:pt>
              <c:pt idx="19">
                <c:v>1224.4166666666667</c:v>
              </c:pt>
              <c:pt idx="20">
                <c:v>923.09333333333325</c:v>
              </c:pt>
              <c:pt idx="21">
                <c:v>1442.3</c:v>
              </c:pt>
              <c:pt idx="22">
                <c:v>1507.6899999999998</c:v>
              </c:pt>
              <c:pt idx="23">
                <c:v>1226.2733333333333</c:v>
              </c:pt>
              <c:pt idx="24">
                <c:v>1102.6366666666665</c:v>
              </c:pt>
              <c:pt idx="25">
                <c:v>1136.2049999999999</c:v>
              </c:pt>
              <c:pt idx="26">
                <c:v>1377.915</c:v>
              </c:pt>
              <c:pt idx="27">
                <c:v>1023.9</c:v>
              </c:pt>
              <c:pt idx="28">
                <c:v>1123.7233333333334</c:v>
              </c:pt>
              <c:pt idx="29">
                <c:v>1132.5133333333333</c:v>
              </c:pt>
              <c:pt idx="30">
                <c:v>1049.3466666666666</c:v>
              </c:pt>
              <c:pt idx="31">
                <c:v>1103.8666666666668</c:v>
              </c:pt>
              <c:pt idx="32">
                <c:v>1066.7700000000002</c:v>
              </c:pt>
              <c:pt idx="33">
                <c:v>1141.3966666666668</c:v>
              </c:pt>
              <c:pt idx="34">
                <c:v>1118.29</c:v>
              </c:pt>
              <c:pt idx="35">
                <c:v>1085.0766666666666</c:v>
              </c:pt>
              <c:pt idx="36">
                <c:v>1200.7866666666666</c:v>
              </c:pt>
              <c:pt idx="37">
                <c:v>1354.31</c:v>
              </c:pt>
              <c:pt idx="38">
                <c:v>1098.6066666666666</c:v>
              </c:pt>
              <c:pt idx="39">
                <c:v>999.07666666666671</c:v>
              </c:pt>
              <c:pt idx="40">
                <c:v>1000.4233333333333</c:v>
              </c:pt>
              <c:pt idx="41">
                <c:v>1190.73</c:v>
              </c:pt>
              <c:pt idx="42">
                <c:v>1292.5633333333333</c:v>
              </c:pt>
              <c:pt idx="43">
                <c:v>1243.8833333333332</c:v>
              </c:pt>
              <c:pt idx="45">
                <c:v>1129.6400000000001</c:v>
              </c:pt>
              <c:pt idx="46">
                <c:v>1181.5866666666668</c:v>
              </c:pt>
              <c:pt idx="47">
                <c:v>1124</c:v>
              </c:pt>
              <c:pt idx="48">
                <c:v>1178.2150000000001</c:v>
              </c:pt>
              <c:pt idx="49">
                <c:v>1139.0266666666666</c:v>
              </c:pt>
              <c:pt idx="50">
                <c:v>1197.51</c:v>
              </c:pt>
              <c:pt idx="52">
                <c:v>1406.8333333333333</c:v>
              </c:pt>
              <c:pt idx="53">
                <c:v>1285.83</c:v>
              </c:pt>
              <c:pt idx="54">
                <c:v>1285.74</c:v>
              </c:pt>
              <c:pt idx="55">
                <c:v>992.37</c:v>
              </c:pt>
              <c:pt idx="56">
                <c:v>1133.9933333333333</c:v>
              </c:pt>
              <c:pt idx="57">
                <c:v>1177.8866666666665</c:v>
              </c:pt>
              <c:pt idx="58">
                <c:v>1161.8699999999999</c:v>
              </c:pt>
              <c:pt idx="59">
                <c:v>1113.8100000000002</c:v>
              </c:pt>
              <c:pt idx="60">
                <c:v>1035.1733333333332</c:v>
              </c:pt>
              <c:pt idx="61">
                <c:v>1225.6399999999999</c:v>
              </c:pt>
              <c:pt idx="62">
                <c:v>1241.97</c:v>
              </c:pt>
              <c:pt idx="64">
                <c:v>1375.8400000000001</c:v>
              </c:pt>
              <c:pt idx="65">
                <c:v>1369.4333333333334</c:v>
              </c:pt>
              <c:pt idx="66">
                <c:v>1315.18</c:v>
              </c:pt>
              <c:pt idx="67">
                <c:v>1713.05</c:v>
              </c:pt>
              <c:pt idx="68">
                <c:v>980.28000000000009</c:v>
              </c:pt>
              <c:pt idx="69">
                <c:v>1401.9533333333331</c:v>
              </c:pt>
              <c:pt idx="70">
                <c:v>936.04</c:v>
              </c:pt>
              <c:pt idx="71">
                <c:v>1276.8699999999999</c:v>
              </c:pt>
              <c:pt idx="72">
                <c:v>1014.7366666666667</c:v>
              </c:pt>
              <c:pt idx="73">
                <c:v>1560.3433333333335</c:v>
              </c:pt>
              <c:pt idx="74">
                <c:v>1302.1266666666668</c:v>
              </c:pt>
              <c:pt idx="75">
                <c:v>1330.7066666666667</c:v>
              </c:pt>
              <c:pt idx="76">
                <c:v>1634.6566666666665</c:v>
              </c:pt>
              <c:pt idx="77">
                <c:v>1511.8233333333335</c:v>
              </c:pt>
              <c:pt idx="79">
                <c:v>1326.0333333333335</c:v>
              </c:pt>
              <c:pt idx="80">
                <c:v>1250.0350000000001</c:v>
              </c:pt>
              <c:pt idx="81">
                <c:v>1166.76</c:v>
              </c:pt>
              <c:pt idx="82">
                <c:v>1415.2350000000001</c:v>
              </c:pt>
              <c:pt idx="83">
                <c:v>1182.69</c:v>
              </c:pt>
              <c:pt idx="84">
                <c:v>1338.7266666666667</c:v>
              </c:pt>
              <c:pt idx="85">
                <c:v>1166.5866666666668</c:v>
              </c:pt>
              <c:pt idx="86">
                <c:v>1061.3833333333334</c:v>
              </c:pt>
              <c:pt idx="87">
                <c:v>1083.1533333333334</c:v>
              </c:pt>
              <c:pt idx="88">
                <c:v>1082.93</c:v>
              </c:pt>
              <c:pt idx="89">
                <c:v>971.36</c:v>
              </c:pt>
              <c:pt idx="90">
                <c:v>1735.0766666666666</c:v>
              </c:pt>
              <c:pt idx="91">
                <c:v>1656.37</c:v>
              </c:pt>
              <c:pt idx="92">
                <c:v>1158.3050000000001</c:v>
              </c:pt>
              <c:pt idx="93">
                <c:v>1899.7533333333333</c:v>
              </c:pt>
              <c:pt idx="94">
                <c:v>1295.585</c:v>
              </c:pt>
              <c:pt idx="95">
                <c:v>1573.7950000000001</c:v>
              </c:pt>
              <c:pt idx="97">
                <c:v>1345.8666666666668</c:v>
              </c:pt>
              <c:pt idx="98">
                <c:v>1363.9166666666667</c:v>
              </c:pt>
              <c:pt idx="99">
                <c:v>1397.9366666666665</c:v>
              </c:pt>
              <c:pt idx="100">
                <c:v>1388.1999999999998</c:v>
              </c:pt>
              <c:pt idx="101">
                <c:v>1350.385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0-2370-49F6-B624-DAA245A5DA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7127944"/>
        <c:axId val="817128272"/>
      </c:scatterChart>
      <c:valAx>
        <c:axId val="8171279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a-DK"/>
                  <a:t>EMPA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a-DK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817128272"/>
        <c:crosses val="autoZero"/>
        <c:crossBetween val="midCat"/>
      </c:valAx>
      <c:valAx>
        <c:axId val="817128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a-DK"/>
                  <a:t>La ICP-MS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a-DK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8171279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58737</xdr:colOff>
      <xdr:row>2</xdr:row>
      <xdr:rowOff>28575</xdr:rowOff>
    </xdr:from>
    <xdr:to>
      <xdr:col>15</xdr:col>
      <xdr:colOff>363537</xdr:colOff>
      <xdr:row>17</xdr:row>
      <xdr:rowOff>53975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C9A9BA6C-F278-40BB-9D0E-27B9C9F49F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38100</xdr:colOff>
      <xdr:row>19</xdr:row>
      <xdr:rowOff>19050</xdr:rowOff>
    </xdr:from>
    <xdr:to>
      <xdr:col>15</xdr:col>
      <xdr:colOff>342900</xdr:colOff>
      <xdr:row>34</xdr:row>
      <xdr:rowOff>44450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4B65DDE9-264B-4436-BF6B-00B925E0E2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2FD32-AAEE-4521-8FF2-AA9BA012816D}">
  <dimension ref="A1:Y85"/>
  <sheetViews>
    <sheetView workbookViewId="0">
      <selection activeCell="D9" sqref="D9"/>
    </sheetView>
  </sheetViews>
  <sheetFormatPr defaultRowHeight="14.5"/>
  <cols>
    <col min="1" max="1" width="31.6328125" style="157" customWidth="1"/>
    <col min="2" max="7" width="8.7265625" style="157"/>
    <col min="8" max="8" width="29.08984375" style="157" customWidth="1"/>
    <col min="9" max="16384" width="8.7265625" style="157"/>
  </cols>
  <sheetData>
    <row r="1" spans="1:25" s="155" customFormat="1" ht="17.5">
      <c r="A1" s="161" t="s">
        <v>1652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</row>
    <row r="2" spans="1:25" ht="26">
      <c r="A2" s="156" t="s">
        <v>1475</v>
      </c>
    </row>
    <row r="4" spans="1:25">
      <c r="A4" s="157" t="s">
        <v>1476</v>
      </c>
    </row>
    <row r="5" spans="1:25">
      <c r="A5" s="157" t="s">
        <v>1477</v>
      </c>
      <c r="B5" s="157">
        <v>-14</v>
      </c>
    </row>
    <row r="6" spans="1:25">
      <c r="A6" s="157" t="s">
        <v>1478</v>
      </c>
      <c r="B6" s="157">
        <v>-27</v>
      </c>
    </row>
    <row r="7" spans="1:25">
      <c r="A7" s="157" t="s">
        <v>1479</v>
      </c>
      <c r="B7" s="157">
        <v>74</v>
      </c>
    </row>
    <row r="8" spans="1:25">
      <c r="A8" s="157" t="s">
        <v>1480</v>
      </c>
      <c r="B8" s="157">
        <v>45</v>
      </c>
    </row>
    <row r="9" spans="1:25">
      <c r="A9" s="157" t="s">
        <v>1481</v>
      </c>
      <c r="B9" s="157" t="s">
        <v>1482</v>
      </c>
    </row>
    <row r="10" spans="1:25">
      <c r="A10" s="157" t="s">
        <v>1483</v>
      </c>
      <c r="B10" s="157" t="s">
        <v>1484</v>
      </c>
    </row>
    <row r="12" spans="1:25" ht="25">
      <c r="A12" s="158" t="s">
        <v>1651</v>
      </c>
      <c r="H12" s="158" t="s">
        <v>1485</v>
      </c>
    </row>
    <row r="14" spans="1:25">
      <c r="A14" s="159" t="s">
        <v>1486</v>
      </c>
      <c r="B14" s="159" t="s">
        <v>1487</v>
      </c>
      <c r="C14" s="159" t="s">
        <v>1488</v>
      </c>
      <c r="D14" s="159" t="s">
        <v>1489</v>
      </c>
      <c r="E14" s="160"/>
      <c r="F14" s="160"/>
      <c r="G14" s="160"/>
      <c r="H14" s="159" t="s">
        <v>1486</v>
      </c>
      <c r="I14" s="159" t="s">
        <v>1487</v>
      </c>
      <c r="J14" s="159" t="s">
        <v>1488</v>
      </c>
      <c r="K14" s="159" t="s">
        <v>1489</v>
      </c>
      <c r="L14" s="160"/>
    </row>
    <row r="15" spans="1:25">
      <c r="A15" s="157" t="s">
        <v>1490</v>
      </c>
      <c r="B15" s="157">
        <v>2019</v>
      </c>
      <c r="C15" s="157" t="s">
        <v>1491</v>
      </c>
      <c r="D15" s="157" t="s">
        <v>1492</v>
      </c>
      <c r="H15" s="157" t="s">
        <v>1490</v>
      </c>
      <c r="I15" s="157">
        <v>2019</v>
      </c>
      <c r="J15" s="157" t="s">
        <v>1491</v>
      </c>
      <c r="K15" s="157" t="s">
        <v>1492</v>
      </c>
    </row>
    <row r="16" spans="1:25">
      <c r="A16" s="157" t="s">
        <v>1493</v>
      </c>
      <c r="B16" s="157">
        <v>2019</v>
      </c>
      <c r="C16" s="157" t="s">
        <v>1494</v>
      </c>
      <c r="D16" s="157" t="s">
        <v>1495</v>
      </c>
      <c r="H16" s="157" t="s">
        <v>1493</v>
      </c>
      <c r="I16" s="157">
        <v>2019</v>
      </c>
      <c r="J16" s="157" t="s">
        <v>1494</v>
      </c>
      <c r="K16" s="157" t="s">
        <v>1495</v>
      </c>
    </row>
    <row r="17" spans="1:11">
      <c r="A17" s="157" t="s">
        <v>1496</v>
      </c>
      <c r="B17" s="157">
        <v>2018</v>
      </c>
      <c r="C17" s="157" t="s">
        <v>1497</v>
      </c>
      <c r="D17" s="157" t="s">
        <v>1498</v>
      </c>
      <c r="H17" s="157" t="s">
        <v>1496</v>
      </c>
      <c r="I17" s="157">
        <v>2018</v>
      </c>
      <c r="J17" s="157" t="s">
        <v>1497</v>
      </c>
      <c r="K17" s="157" t="s">
        <v>1498</v>
      </c>
    </row>
    <row r="18" spans="1:11">
      <c r="A18" s="157" t="s">
        <v>1499</v>
      </c>
      <c r="B18" s="157">
        <v>2017</v>
      </c>
      <c r="C18" s="157" t="s">
        <v>1500</v>
      </c>
      <c r="D18" s="157" t="s">
        <v>1501</v>
      </c>
      <c r="H18" s="157" t="s">
        <v>1499</v>
      </c>
      <c r="I18" s="157">
        <v>2017</v>
      </c>
      <c r="J18" s="157" t="s">
        <v>1500</v>
      </c>
      <c r="K18" s="157" t="s">
        <v>1501</v>
      </c>
    </row>
    <row r="19" spans="1:11">
      <c r="A19" s="157" t="s">
        <v>1502</v>
      </c>
      <c r="B19" s="157">
        <v>2017</v>
      </c>
      <c r="C19" s="157" t="s">
        <v>1503</v>
      </c>
      <c r="D19" s="157" t="s">
        <v>1504</v>
      </c>
      <c r="H19" s="157" t="s">
        <v>1502</v>
      </c>
      <c r="I19" s="157">
        <v>2017</v>
      </c>
      <c r="J19" s="157" t="s">
        <v>1503</v>
      </c>
      <c r="K19" s="157" t="s">
        <v>1504</v>
      </c>
    </row>
    <row r="20" spans="1:11">
      <c r="A20" s="157" t="s">
        <v>1505</v>
      </c>
      <c r="B20" s="157">
        <v>2017</v>
      </c>
      <c r="C20" s="157" t="s">
        <v>1506</v>
      </c>
      <c r="H20" s="157" t="s">
        <v>1505</v>
      </c>
      <c r="I20" s="157">
        <v>2017</v>
      </c>
      <c r="J20" s="157" t="s">
        <v>1506</v>
      </c>
    </row>
    <row r="21" spans="1:11">
      <c r="A21" s="157" t="s">
        <v>1507</v>
      </c>
      <c r="B21" s="157">
        <v>2017</v>
      </c>
      <c r="C21" s="157" t="s">
        <v>1508</v>
      </c>
      <c r="D21" s="157" t="s">
        <v>1501</v>
      </c>
      <c r="H21" s="157" t="s">
        <v>1507</v>
      </c>
      <c r="I21" s="157">
        <v>2017</v>
      </c>
      <c r="J21" s="157" t="s">
        <v>1508</v>
      </c>
      <c r="K21" s="157" t="s">
        <v>1501</v>
      </c>
    </row>
    <row r="22" spans="1:11">
      <c r="A22" s="157" t="s">
        <v>1509</v>
      </c>
      <c r="B22" s="157">
        <v>2015</v>
      </c>
      <c r="C22" s="157" t="s">
        <v>1510</v>
      </c>
      <c r="D22" s="157" t="s">
        <v>1498</v>
      </c>
      <c r="H22" s="157" t="s">
        <v>1509</v>
      </c>
      <c r="I22" s="157">
        <v>2015</v>
      </c>
      <c r="J22" s="157" t="s">
        <v>1510</v>
      </c>
      <c r="K22" s="157" t="s">
        <v>1498</v>
      </c>
    </row>
    <row r="23" spans="1:11">
      <c r="A23" s="157" t="s">
        <v>1511</v>
      </c>
      <c r="B23" s="157">
        <v>2015</v>
      </c>
      <c r="C23" s="157" t="s">
        <v>1512</v>
      </c>
      <c r="D23" s="157" t="s">
        <v>1513</v>
      </c>
      <c r="H23" s="157" t="s">
        <v>1511</v>
      </c>
      <c r="I23" s="157">
        <v>2015</v>
      </c>
      <c r="J23" s="157" t="s">
        <v>1512</v>
      </c>
      <c r="K23" s="157" t="s">
        <v>1513</v>
      </c>
    </row>
    <row r="24" spans="1:11">
      <c r="A24" s="157" t="s">
        <v>1514</v>
      </c>
      <c r="B24" s="157">
        <v>2013</v>
      </c>
      <c r="C24" s="157" t="s">
        <v>1515</v>
      </c>
      <c r="D24" s="157" t="s">
        <v>1516</v>
      </c>
      <c r="H24" s="157" t="s">
        <v>1514</v>
      </c>
      <c r="I24" s="157">
        <v>2013</v>
      </c>
      <c r="J24" s="157" t="s">
        <v>1515</v>
      </c>
      <c r="K24" s="157" t="s">
        <v>1516</v>
      </c>
    </row>
    <row r="25" spans="1:11">
      <c r="A25" s="157" t="s">
        <v>1517</v>
      </c>
      <c r="B25" s="157">
        <v>2012</v>
      </c>
      <c r="C25" s="157" t="s">
        <v>1518</v>
      </c>
      <c r="D25" s="157" t="s">
        <v>1516</v>
      </c>
      <c r="H25" s="157" t="s">
        <v>1517</v>
      </c>
      <c r="I25" s="157">
        <v>2012</v>
      </c>
      <c r="J25" s="157" t="s">
        <v>1518</v>
      </c>
      <c r="K25" s="157" t="s">
        <v>1516</v>
      </c>
    </row>
    <row r="26" spans="1:11">
      <c r="A26" s="157" t="s">
        <v>1519</v>
      </c>
      <c r="B26" s="157">
        <v>2011</v>
      </c>
      <c r="C26" s="157" t="s">
        <v>1520</v>
      </c>
      <c r="D26" s="157" t="s">
        <v>1501</v>
      </c>
      <c r="H26" s="157" t="s">
        <v>1519</v>
      </c>
      <c r="I26" s="157">
        <v>2011</v>
      </c>
      <c r="J26" s="157" t="s">
        <v>1520</v>
      </c>
      <c r="K26" s="157" t="s">
        <v>1501</v>
      </c>
    </row>
    <row r="27" spans="1:11">
      <c r="A27" s="157" t="s">
        <v>1521</v>
      </c>
      <c r="B27" s="157">
        <v>2011</v>
      </c>
      <c r="C27" s="157" t="s">
        <v>1522</v>
      </c>
      <c r="D27" s="157" t="s">
        <v>1513</v>
      </c>
      <c r="H27" s="157" t="s">
        <v>1521</v>
      </c>
      <c r="I27" s="157">
        <v>2011</v>
      </c>
      <c r="J27" s="157" t="s">
        <v>1522</v>
      </c>
      <c r="K27" s="157" t="s">
        <v>1513</v>
      </c>
    </row>
    <row r="28" spans="1:11">
      <c r="A28" s="157" t="s">
        <v>1523</v>
      </c>
      <c r="B28" s="157">
        <v>2009</v>
      </c>
      <c r="C28" s="157" t="s">
        <v>1524</v>
      </c>
      <c r="D28" s="157" t="s">
        <v>1513</v>
      </c>
      <c r="H28" s="157" t="s">
        <v>1523</v>
      </c>
      <c r="I28" s="157">
        <v>2009</v>
      </c>
      <c r="J28" s="157" t="s">
        <v>1524</v>
      </c>
      <c r="K28" s="157" t="s">
        <v>1513</v>
      </c>
    </row>
    <row r="29" spans="1:11">
      <c r="A29" s="157" t="s">
        <v>1525</v>
      </c>
      <c r="B29" s="157">
        <v>2008</v>
      </c>
      <c r="C29" s="157" t="s">
        <v>1526</v>
      </c>
      <c r="D29" s="157" t="s">
        <v>1513</v>
      </c>
      <c r="H29" s="157" t="s">
        <v>1525</v>
      </c>
      <c r="I29" s="157">
        <v>2008</v>
      </c>
      <c r="J29" s="157" t="s">
        <v>1526</v>
      </c>
      <c r="K29" s="157" t="s">
        <v>1513</v>
      </c>
    </row>
    <row r="30" spans="1:11">
      <c r="A30" s="157" t="s">
        <v>1527</v>
      </c>
      <c r="B30" s="157">
        <v>2007</v>
      </c>
      <c r="C30" s="157" t="s">
        <v>1528</v>
      </c>
      <c r="D30" s="157" t="s">
        <v>1513</v>
      </c>
      <c r="H30" s="157" t="s">
        <v>1527</v>
      </c>
      <c r="I30" s="157">
        <v>2007</v>
      </c>
      <c r="J30" s="157" t="s">
        <v>1528</v>
      </c>
      <c r="K30" s="157" t="s">
        <v>1513</v>
      </c>
    </row>
    <row r="31" spans="1:11">
      <c r="A31" s="157" t="s">
        <v>1529</v>
      </c>
      <c r="B31" s="157">
        <v>2005</v>
      </c>
      <c r="C31" s="157" t="s">
        <v>1530</v>
      </c>
      <c r="D31" s="157" t="s">
        <v>1513</v>
      </c>
      <c r="H31" s="157" t="s">
        <v>1529</v>
      </c>
      <c r="I31" s="157">
        <v>2005</v>
      </c>
      <c r="J31" s="157" t="s">
        <v>1530</v>
      </c>
      <c r="K31" s="157" t="s">
        <v>1513</v>
      </c>
    </row>
    <row r="32" spans="1:11">
      <c r="A32" s="157" t="s">
        <v>1531</v>
      </c>
      <c r="B32" s="157">
        <v>2005</v>
      </c>
      <c r="C32" s="157" t="s">
        <v>1532</v>
      </c>
      <c r="D32" s="157" t="s">
        <v>1516</v>
      </c>
      <c r="H32" s="157" t="s">
        <v>1531</v>
      </c>
      <c r="I32" s="157">
        <v>2005</v>
      </c>
      <c r="J32" s="157" t="s">
        <v>1532</v>
      </c>
      <c r="K32" s="157" t="s">
        <v>1516</v>
      </c>
    </row>
    <row r="33" spans="1:11">
      <c r="A33" s="157" t="s">
        <v>1533</v>
      </c>
      <c r="B33" s="157">
        <v>2005</v>
      </c>
      <c r="C33" s="157" t="s">
        <v>1534</v>
      </c>
      <c r="D33" s="157" t="s">
        <v>1501</v>
      </c>
      <c r="H33" s="157" t="s">
        <v>1533</v>
      </c>
      <c r="I33" s="157">
        <v>2005</v>
      </c>
      <c r="J33" s="157" t="s">
        <v>1534</v>
      </c>
      <c r="K33" s="157" t="s">
        <v>1501</v>
      </c>
    </row>
    <row r="34" spans="1:11">
      <c r="A34" s="157" t="s">
        <v>1535</v>
      </c>
      <c r="B34" s="157">
        <v>2004</v>
      </c>
      <c r="C34" s="157" t="s">
        <v>1536</v>
      </c>
      <c r="D34" s="157" t="s">
        <v>1513</v>
      </c>
      <c r="H34" s="157" t="s">
        <v>1535</v>
      </c>
      <c r="I34" s="157">
        <v>2004</v>
      </c>
      <c r="J34" s="157" t="s">
        <v>1536</v>
      </c>
      <c r="K34" s="157" t="s">
        <v>1513</v>
      </c>
    </row>
    <row r="35" spans="1:11">
      <c r="A35" s="157" t="s">
        <v>1537</v>
      </c>
      <c r="B35" s="157">
        <v>2003</v>
      </c>
      <c r="C35" s="157" t="s">
        <v>1538</v>
      </c>
      <c r="H35" s="157" t="s">
        <v>1537</v>
      </c>
      <c r="I35" s="157">
        <v>2003</v>
      </c>
      <c r="J35" s="157" t="s">
        <v>1538</v>
      </c>
    </row>
    <row r="36" spans="1:11">
      <c r="A36" s="157" t="s">
        <v>1539</v>
      </c>
      <c r="B36" s="157">
        <v>2002</v>
      </c>
      <c r="C36" s="157" t="s">
        <v>1540</v>
      </c>
      <c r="D36" s="157" t="s">
        <v>1541</v>
      </c>
      <c r="H36" s="157" t="s">
        <v>1539</v>
      </c>
      <c r="I36" s="157">
        <v>2002</v>
      </c>
      <c r="J36" s="157" t="s">
        <v>1540</v>
      </c>
      <c r="K36" s="157" t="s">
        <v>1541</v>
      </c>
    </row>
    <row r="37" spans="1:11">
      <c r="A37" s="157" t="s">
        <v>1542</v>
      </c>
      <c r="B37" s="157">
        <v>2001</v>
      </c>
      <c r="C37" s="157" t="s">
        <v>1543</v>
      </c>
      <c r="D37" s="157" t="s">
        <v>1513</v>
      </c>
      <c r="H37" s="157" t="s">
        <v>1542</v>
      </c>
      <c r="I37" s="157">
        <v>2001</v>
      </c>
      <c r="J37" s="157" t="s">
        <v>1543</v>
      </c>
      <c r="K37" s="157" t="s">
        <v>1513</v>
      </c>
    </row>
    <row r="38" spans="1:11">
      <c r="A38" s="157" t="s">
        <v>1544</v>
      </c>
      <c r="B38" s="157">
        <v>2000</v>
      </c>
      <c r="C38" s="157" t="s">
        <v>1545</v>
      </c>
      <c r="D38" s="157" t="s">
        <v>1516</v>
      </c>
      <c r="H38" s="157" t="s">
        <v>1544</v>
      </c>
      <c r="I38" s="157">
        <v>2000</v>
      </c>
      <c r="J38" s="157" t="s">
        <v>1545</v>
      </c>
      <c r="K38" s="157" t="s">
        <v>1516</v>
      </c>
    </row>
    <row r="39" spans="1:11">
      <c r="A39" s="157" t="s">
        <v>1546</v>
      </c>
      <c r="B39" s="157">
        <v>2000</v>
      </c>
      <c r="C39" s="157" t="s">
        <v>1547</v>
      </c>
      <c r="D39" s="157" t="s">
        <v>1513</v>
      </c>
      <c r="H39" s="157" t="s">
        <v>1546</v>
      </c>
      <c r="I39" s="157">
        <v>2000</v>
      </c>
      <c r="J39" s="157" t="s">
        <v>1547</v>
      </c>
      <c r="K39" s="157" t="s">
        <v>1513</v>
      </c>
    </row>
    <row r="40" spans="1:11">
      <c r="A40" s="157" t="s">
        <v>1548</v>
      </c>
      <c r="B40" s="157">
        <v>2000</v>
      </c>
      <c r="C40" s="157" t="s">
        <v>1549</v>
      </c>
      <c r="D40" s="157" t="s">
        <v>1513</v>
      </c>
      <c r="H40" s="157" t="s">
        <v>1548</v>
      </c>
      <c r="I40" s="157">
        <v>2000</v>
      </c>
      <c r="J40" s="157" t="s">
        <v>1549</v>
      </c>
      <c r="K40" s="157" t="s">
        <v>1513</v>
      </c>
    </row>
    <row r="41" spans="1:11">
      <c r="A41" s="157" t="s">
        <v>1550</v>
      </c>
      <c r="B41" s="157">
        <v>1999</v>
      </c>
      <c r="C41" s="157" t="s">
        <v>1551</v>
      </c>
      <c r="D41" s="157" t="s">
        <v>1501</v>
      </c>
      <c r="H41" s="157" t="s">
        <v>1550</v>
      </c>
      <c r="I41" s="157">
        <v>1999</v>
      </c>
      <c r="J41" s="157" t="s">
        <v>1551</v>
      </c>
      <c r="K41" s="157" t="s">
        <v>1501</v>
      </c>
    </row>
    <row r="42" spans="1:11">
      <c r="A42" s="157" t="s">
        <v>1552</v>
      </c>
      <c r="B42" s="157">
        <v>1999</v>
      </c>
      <c r="C42" s="157" t="s">
        <v>1553</v>
      </c>
      <c r="D42" s="157" t="s">
        <v>1554</v>
      </c>
      <c r="H42" s="157" t="s">
        <v>1552</v>
      </c>
      <c r="I42" s="157">
        <v>1999</v>
      </c>
      <c r="J42" s="157" t="s">
        <v>1553</v>
      </c>
      <c r="K42" s="157" t="s">
        <v>1554</v>
      </c>
    </row>
    <row r="43" spans="1:11">
      <c r="A43" s="157" t="s">
        <v>1555</v>
      </c>
      <c r="B43" s="157">
        <v>1998</v>
      </c>
      <c r="C43" s="157" t="s">
        <v>1556</v>
      </c>
      <c r="D43" s="157" t="s">
        <v>1554</v>
      </c>
      <c r="H43" s="157" t="s">
        <v>1555</v>
      </c>
      <c r="I43" s="157">
        <v>1998</v>
      </c>
      <c r="J43" s="157" t="s">
        <v>1556</v>
      </c>
      <c r="K43" s="157" t="s">
        <v>1554</v>
      </c>
    </row>
    <row r="44" spans="1:11">
      <c r="A44" s="157" t="s">
        <v>1557</v>
      </c>
      <c r="B44" s="157">
        <v>1997</v>
      </c>
      <c r="C44" s="157" t="s">
        <v>1558</v>
      </c>
      <c r="D44" s="157" t="s">
        <v>1513</v>
      </c>
      <c r="H44" s="157" t="s">
        <v>1557</v>
      </c>
      <c r="I44" s="157">
        <v>1997</v>
      </c>
      <c r="J44" s="157" t="s">
        <v>1558</v>
      </c>
      <c r="K44" s="157" t="s">
        <v>1513</v>
      </c>
    </row>
    <row r="45" spans="1:11">
      <c r="A45" s="157" t="s">
        <v>1559</v>
      </c>
      <c r="B45" s="157">
        <v>1997</v>
      </c>
      <c r="C45" s="157" t="s">
        <v>1560</v>
      </c>
      <c r="D45" s="157" t="s">
        <v>1561</v>
      </c>
      <c r="H45" s="157" t="s">
        <v>1559</v>
      </c>
      <c r="I45" s="157">
        <v>1997</v>
      </c>
      <c r="J45" s="157" t="s">
        <v>1560</v>
      </c>
      <c r="K45" s="157" t="s">
        <v>1561</v>
      </c>
    </row>
    <row r="46" spans="1:11">
      <c r="A46" s="157" t="s">
        <v>1562</v>
      </c>
      <c r="B46" s="157">
        <v>1996</v>
      </c>
      <c r="C46" s="157" t="s">
        <v>1563</v>
      </c>
      <c r="D46" s="157" t="s">
        <v>1513</v>
      </c>
      <c r="H46" s="157" t="s">
        <v>1562</v>
      </c>
      <c r="I46" s="157">
        <v>1996</v>
      </c>
      <c r="J46" s="157" t="s">
        <v>1563</v>
      </c>
      <c r="K46" s="157" t="s">
        <v>1513</v>
      </c>
    </row>
    <row r="47" spans="1:11">
      <c r="A47" s="157" t="s">
        <v>1564</v>
      </c>
      <c r="B47" s="157">
        <v>1995</v>
      </c>
      <c r="C47" s="157" t="s">
        <v>1565</v>
      </c>
      <c r="D47" s="157" t="s">
        <v>1513</v>
      </c>
      <c r="H47" s="157" t="s">
        <v>1564</v>
      </c>
      <c r="I47" s="157">
        <v>1995</v>
      </c>
      <c r="J47" s="157" t="s">
        <v>1565</v>
      </c>
      <c r="K47" s="157" t="s">
        <v>1513</v>
      </c>
    </row>
    <row r="48" spans="1:11">
      <c r="A48" s="157" t="s">
        <v>1566</v>
      </c>
      <c r="B48" s="157">
        <v>1995</v>
      </c>
      <c r="C48" s="157" t="s">
        <v>1567</v>
      </c>
      <c r="D48" s="157" t="s">
        <v>1513</v>
      </c>
      <c r="H48" s="157" t="s">
        <v>1566</v>
      </c>
      <c r="I48" s="157">
        <v>1995</v>
      </c>
      <c r="J48" s="157" t="s">
        <v>1567</v>
      </c>
      <c r="K48" s="157" t="s">
        <v>1513</v>
      </c>
    </row>
    <row r="49" spans="1:11">
      <c r="A49" s="157" t="s">
        <v>1568</v>
      </c>
      <c r="B49" s="157">
        <v>1994</v>
      </c>
      <c r="C49" s="157" t="s">
        <v>1569</v>
      </c>
      <c r="D49" s="157" t="s">
        <v>1554</v>
      </c>
      <c r="H49" s="157" t="s">
        <v>1568</v>
      </c>
      <c r="I49" s="157">
        <v>1994</v>
      </c>
      <c r="J49" s="157" t="s">
        <v>1569</v>
      </c>
      <c r="K49" s="157" t="s">
        <v>1554</v>
      </c>
    </row>
    <row r="50" spans="1:11">
      <c r="A50" s="157" t="s">
        <v>1570</v>
      </c>
      <c r="B50" s="157">
        <v>1993</v>
      </c>
      <c r="C50" s="157" t="s">
        <v>1571</v>
      </c>
      <c r="D50" s="157" t="s">
        <v>1501</v>
      </c>
      <c r="H50" s="157" t="s">
        <v>1570</v>
      </c>
      <c r="I50" s="157">
        <v>1993</v>
      </c>
      <c r="J50" s="157" t="s">
        <v>1571</v>
      </c>
      <c r="K50" s="157" t="s">
        <v>1501</v>
      </c>
    </row>
    <row r="51" spans="1:11">
      <c r="A51" s="157" t="s">
        <v>1572</v>
      </c>
      <c r="B51" s="157">
        <v>1993</v>
      </c>
      <c r="C51" s="157" t="s">
        <v>1573</v>
      </c>
      <c r="D51" s="157" t="s">
        <v>1513</v>
      </c>
      <c r="H51" s="157" t="s">
        <v>1572</v>
      </c>
      <c r="I51" s="157">
        <v>1993</v>
      </c>
      <c r="J51" s="157" t="s">
        <v>1573</v>
      </c>
      <c r="K51" s="157" t="s">
        <v>1513</v>
      </c>
    </row>
    <row r="52" spans="1:11">
      <c r="A52" s="157" t="s">
        <v>1574</v>
      </c>
      <c r="B52" s="157">
        <v>1991</v>
      </c>
      <c r="C52" s="157" t="s">
        <v>1575</v>
      </c>
      <c r="D52" s="157" t="s">
        <v>1576</v>
      </c>
      <c r="H52" s="157" t="s">
        <v>1574</v>
      </c>
      <c r="I52" s="157">
        <v>1991</v>
      </c>
      <c r="J52" s="157" t="s">
        <v>1575</v>
      </c>
      <c r="K52" s="157" t="s">
        <v>1576</v>
      </c>
    </row>
    <row r="53" spans="1:11">
      <c r="A53" s="157" t="s">
        <v>1577</v>
      </c>
      <c r="B53" s="157">
        <v>1991</v>
      </c>
      <c r="C53" s="157" t="s">
        <v>1578</v>
      </c>
      <c r="D53" s="157" t="s">
        <v>1513</v>
      </c>
      <c r="H53" s="157" t="s">
        <v>1577</v>
      </c>
      <c r="I53" s="157">
        <v>1991</v>
      </c>
      <c r="J53" s="157" t="s">
        <v>1578</v>
      </c>
      <c r="K53" s="157" t="s">
        <v>1513</v>
      </c>
    </row>
    <row r="54" spans="1:11">
      <c r="A54" s="157" t="s">
        <v>1579</v>
      </c>
      <c r="B54" s="157">
        <v>1989</v>
      </c>
      <c r="C54" s="157" t="s">
        <v>1580</v>
      </c>
      <c r="D54" s="157" t="s">
        <v>1501</v>
      </c>
      <c r="H54" s="157" t="s">
        <v>1579</v>
      </c>
      <c r="I54" s="157">
        <v>1989</v>
      </c>
      <c r="J54" s="157" t="s">
        <v>1580</v>
      </c>
      <c r="K54" s="157" t="s">
        <v>1501</v>
      </c>
    </row>
    <row r="55" spans="1:11">
      <c r="A55" s="157" t="s">
        <v>1581</v>
      </c>
      <c r="B55" s="157">
        <v>1989</v>
      </c>
      <c r="C55" s="157" t="s">
        <v>1582</v>
      </c>
      <c r="D55" s="157" t="s">
        <v>1583</v>
      </c>
      <c r="H55" s="157" t="s">
        <v>1581</v>
      </c>
      <c r="I55" s="157">
        <v>1989</v>
      </c>
      <c r="J55" s="157" t="s">
        <v>1582</v>
      </c>
      <c r="K55" s="157" t="s">
        <v>1583</v>
      </c>
    </row>
    <row r="56" spans="1:11">
      <c r="A56" s="157" t="s">
        <v>1584</v>
      </c>
      <c r="B56" s="157">
        <v>1987</v>
      </c>
      <c r="C56" s="157" t="s">
        <v>1585</v>
      </c>
      <c r="D56" s="157" t="s">
        <v>1498</v>
      </c>
      <c r="H56" s="157" t="s">
        <v>1584</v>
      </c>
      <c r="I56" s="157">
        <v>1987</v>
      </c>
      <c r="J56" s="157" t="s">
        <v>1585</v>
      </c>
      <c r="K56" s="157" t="s">
        <v>1498</v>
      </c>
    </row>
    <row r="57" spans="1:11">
      <c r="A57" s="157" t="s">
        <v>1586</v>
      </c>
      <c r="B57" s="157">
        <v>1986</v>
      </c>
      <c r="C57" s="157" t="s">
        <v>1587</v>
      </c>
      <c r="D57" s="157" t="s">
        <v>1513</v>
      </c>
      <c r="H57" s="157" t="s">
        <v>1586</v>
      </c>
      <c r="I57" s="157">
        <v>1986</v>
      </c>
      <c r="J57" s="157" t="s">
        <v>1587</v>
      </c>
      <c r="K57" s="157" t="s">
        <v>1513</v>
      </c>
    </row>
    <row r="58" spans="1:11">
      <c r="A58" s="157" t="s">
        <v>1588</v>
      </c>
      <c r="B58" s="157">
        <v>1986</v>
      </c>
      <c r="C58" s="157" t="s">
        <v>1589</v>
      </c>
      <c r="D58" s="157" t="s">
        <v>1513</v>
      </c>
      <c r="H58" s="157" t="s">
        <v>1588</v>
      </c>
      <c r="I58" s="157">
        <v>1986</v>
      </c>
      <c r="J58" s="157" t="s">
        <v>1589</v>
      </c>
      <c r="K58" s="157" t="s">
        <v>1513</v>
      </c>
    </row>
    <row r="59" spans="1:11">
      <c r="A59" s="157" t="s">
        <v>1590</v>
      </c>
      <c r="B59" s="157">
        <v>1986</v>
      </c>
      <c r="C59" s="157" t="s">
        <v>1591</v>
      </c>
      <c r="D59" s="157" t="s">
        <v>1513</v>
      </c>
      <c r="H59" s="157" t="s">
        <v>1590</v>
      </c>
      <c r="I59" s="157">
        <v>1986</v>
      </c>
      <c r="J59" s="157" t="s">
        <v>1591</v>
      </c>
      <c r="K59" s="157" t="s">
        <v>1513</v>
      </c>
    </row>
    <row r="60" spans="1:11">
      <c r="A60" s="157" t="s">
        <v>1592</v>
      </c>
      <c r="B60" s="157">
        <v>1985</v>
      </c>
      <c r="C60" s="157" t="s">
        <v>1593</v>
      </c>
      <c r="D60" s="157" t="s">
        <v>1554</v>
      </c>
      <c r="H60" s="157" t="s">
        <v>1592</v>
      </c>
      <c r="I60" s="157">
        <v>1985</v>
      </c>
      <c r="J60" s="157" t="s">
        <v>1593</v>
      </c>
      <c r="K60" s="157" t="s">
        <v>1554</v>
      </c>
    </row>
    <row r="61" spans="1:11">
      <c r="A61" s="157" t="s">
        <v>1594</v>
      </c>
      <c r="B61" s="157">
        <v>1984</v>
      </c>
      <c r="C61" s="157" t="s">
        <v>1595</v>
      </c>
      <c r="D61" s="157" t="s">
        <v>1501</v>
      </c>
      <c r="H61" s="157" t="s">
        <v>1594</v>
      </c>
      <c r="I61" s="157">
        <v>1984</v>
      </c>
      <c r="J61" s="157" t="s">
        <v>1595</v>
      </c>
      <c r="K61" s="157" t="s">
        <v>1501</v>
      </c>
    </row>
    <row r="62" spans="1:11">
      <c r="A62" s="157" t="s">
        <v>1596</v>
      </c>
      <c r="B62" s="157">
        <v>1984</v>
      </c>
      <c r="C62" s="157" t="s">
        <v>1597</v>
      </c>
      <c r="D62" s="157" t="s">
        <v>1513</v>
      </c>
      <c r="H62" s="157" t="s">
        <v>1596</v>
      </c>
      <c r="I62" s="157">
        <v>1984</v>
      </c>
      <c r="J62" s="157" t="s">
        <v>1597</v>
      </c>
      <c r="K62" s="157" t="s">
        <v>1513</v>
      </c>
    </row>
    <row r="63" spans="1:11">
      <c r="A63" s="157" t="s">
        <v>1598</v>
      </c>
      <c r="B63" s="157">
        <v>1984</v>
      </c>
      <c r="C63" s="157" t="s">
        <v>1599</v>
      </c>
      <c r="D63" s="157" t="s">
        <v>1501</v>
      </c>
      <c r="H63" s="157" t="s">
        <v>1598</v>
      </c>
      <c r="I63" s="157">
        <v>1984</v>
      </c>
      <c r="J63" s="157" t="s">
        <v>1599</v>
      </c>
      <c r="K63" s="157" t="s">
        <v>1501</v>
      </c>
    </row>
    <row r="64" spans="1:11">
      <c r="A64" s="157" t="s">
        <v>1600</v>
      </c>
      <c r="B64" s="157">
        <v>1983</v>
      </c>
      <c r="C64" s="157" t="s">
        <v>1601</v>
      </c>
      <c r="D64" s="157" t="s">
        <v>1602</v>
      </c>
      <c r="H64" s="157" t="s">
        <v>1600</v>
      </c>
      <c r="I64" s="157">
        <v>1983</v>
      </c>
      <c r="J64" s="157" t="s">
        <v>1601</v>
      </c>
      <c r="K64" s="157" t="s">
        <v>1602</v>
      </c>
    </row>
    <row r="65" spans="1:11">
      <c r="A65" s="157" t="s">
        <v>1603</v>
      </c>
      <c r="B65" s="157">
        <v>1983</v>
      </c>
      <c r="C65" s="157" t="s">
        <v>1604</v>
      </c>
      <c r="D65" s="157" t="s">
        <v>1605</v>
      </c>
      <c r="H65" s="157" t="s">
        <v>1603</v>
      </c>
      <c r="I65" s="157">
        <v>1983</v>
      </c>
      <c r="J65" s="157" t="s">
        <v>1604</v>
      </c>
      <c r="K65" s="157" t="s">
        <v>1605</v>
      </c>
    </row>
    <row r="66" spans="1:11">
      <c r="A66" s="157" t="s">
        <v>1606</v>
      </c>
      <c r="B66" s="157">
        <v>1983</v>
      </c>
      <c r="C66" s="157" t="s">
        <v>1607</v>
      </c>
      <c r="D66" s="157" t="s">
        <v>1608</v>
      </c>
      <c r="H66" s="157" t="s">
        <v>1606</v>
      </c>
      <c r="I66" s="157">
        <v>1983</v>
      </c>
      <c r="J66" s="157" t="s">
        <v>1607</v>
      </c>
      <c r="K66" s="157" t="s">
        <v>1608</v>
      </c>
    </row>
    <row r="67" spans="1:11">
      <c r="A67" s="157" t="s">
        <v>1609</v>
      </c>
      <c r="B67" s="157">
        <v>1983</v>
      </c>
      <c r="C67" s="157" t="s">
        <v>1610</v>
      </c>
      <c r="D67" s="157" t="s">
        <v>1605</v>
      </c>
      <c r="H67" s="157" t="s">
        <v>1609</v>
      </c>
      <c r="I67" s="157">
        <v>1983</v>
      </c>
      <c r="J67" s="157" t="s">
        <v>1610</v>
      </c>
      <c r="K67" s="157" t="s">
        <v>1605</v>
      </c>
    </row>
    <row r="68" spans="1:11">
      <c r="A68" s="157" t="s">
        <v>1611</v>
      </c>
      <c r="B68" s="157">
        <v>1981</v>
      </c>
      <c r="C68" s="157" t="s">
        <v>1612</v>
      </c>
      <c r="D68" s="157" t="s">
        <v>1554</v>
      </c>
      <c r="H68" s="157" t="s">
        <v>1611</v>
      </c>
      <c r="I68" s="157">
        <v>1981</v>
      </c>
      <c r="J68" s="157" t="s">
        <v>1612</v>
      </c>
      <c r="K68" s="157" t="s">
        <v>1554</v>
      </c>
    </row>
    <row r="69" spans="1:11">
      <c r="A69" s="157" t="s">
        <v>1613</v>
      </c>
      <c r="B69" s="157">
        <v>1980</v>
      </c>
      <c r="C69" s="157" t="s">
        <v>1614</v>
      </c>
      <c r="D69" s="157" t="s">
        <v>1615</v>
      </c>
      <c r="H69" s="157" t="s">
        <v>1613</v>
      </c>
      <c r="I69" s="157">
        <v>1980</v>
      </c>
      <c r="J69" s="157" t="s">
        <v>1614</v>
      </c>
      <c r="K69" s="157" t="s">
        <v>1615</v>
      </c>
    </row>
    <row r="70" spans="1:11">
      <c r="A70" s="157" t="s">
        <v>1616</v>
      </c>
      <c r="B70" s="157">
        <v>1980</v>
      </c>
      <c r="C70" s="157" t="s">
        <v>1617</v>
      </c>
      <c r="D70" s="157" t="s">
        <v>1618</v>
      </c>
      <c r="H70" s="157" t="s">
        <v>1616</v>
      </c>
      <c r="I70" s="157">
        <v>1980</v>
      </c>
      <c r="J70" s="157" t="s">
        <v>1617</v>
      </c>
      <c r="K70" s="157" t="s">
        <v>1618</v>
      </c>
    </row>
    <row r="71" spans="1:11">
      <c r="A71" s="157" t="s">
        <v>1619</v>
      </c>
      <c r="B71" s="157">
        <v>1979</v>
      </c>
      <c r="C71" s="157" t="s">
        <v>1620</v>
      </c>
      <c r="D71" s="157" t="s">
        <v>1605</v>
      </c>
      <c r="H71" s="157" t="s">
        <v>1619</v>
      </c>
      <c r="I71" s="157">
        <v>1979</v>
      </c>
      <c r="J71" s="157" t="s">
        <v>1620</v>
      </c>
      <c r="K71" s="157" t="s">
        <v>1605</v>
      </c>
    </row>
    <row r="72" spans="1:11">
      <c r="A72" s="157" t="s">
        <v>1621</v>
      </c>
      <c r="B72" s="157">
        <v>1979</v>
      </c>
      <c r="C72" s="157" t="s">
        <v>1622</v>
      </c>
      <c r="D72" s="157" t="s">
        <v>1513</v>
      </c>
      <c r="H72" s="157" t="s">
        <v>1621</v>
      </c>
      <c r="I72" s="157">
        <v>1979</v>
      </c>
      <c r="J72" s="157" t="s">
        <v>1622</v>
      </c>
      <c r="K72" s="157" t="s">
        <v>1513</v>
      </c>
    </row>
    <row r="73" spans="1:11">
      <c r="A73" s="157" t="s">
        <v>1623</v>
      </c>
      <c r="B73" s="157">
        <v>1978</v>
      </c>
      <c r="C73" s="157" t="s">
        <v>1624</v>
      </c>
      <c r="D73" s="157" t="s">
        <v>1501</v>
      </c>
      <c r="H73" s="157" t="s">
        <v>1623</v>
      </c>
      <c r="I73" s="157">
        <v>1978</v>
      </c>
      <c r="J73" s="157" t="s">
        <v>1624</v>
      </c>
      <c r="K73" s="157" t="s">
        <v>1501</v>
      </c>
    </row>
    <row r="74" spans="1:11">
      <c r="A74" s="157" t="s">
        <v>1625</v>
      </c>
      <c r="B74" s="157">
        <v>1977</v>
      </c>
      <c r="C74" s="157" t="s">
        <v>1626</v>
      </c>
      <c r="D74" s="157" t="s">
        <v>1513</v>
      </c>
      <c r="H74" s="157" t="s">
        <v>1625</v>
      </c>
      <c r="I74" s="157">
        <v>1977</v>
      </c>
      <c r="J74" s="157" t="s">
        <v>1626</v>
      </c>
      <c r="K74" s="157" t="s">
        <v>1513</v>
      </c>
    </row>
    <row r="75" spans="1:11">
      <c r="A75" s="157" t="s">
        <v>1627</v>
      </c>
      <c r="B75" s="157">
        <v>1976</v>
      </c>
      <c r="C75" s="157" t="s">
        <v>1628</v>
      </c>
      <c r="D75" s="157" t="s">
        <v>1554</v>
      </c>
      <c r="H75" s="157" t="s">
        <v>1627</v>
      </c>
      <c r="I75" s="157">
        <v>1976</v>
      </c>
      <c r="J75" s="157" t="s">
        <v>1628</v>
      </c>
      <c r="K75" s="157" t="s">
        <v>1554</v>
      </c>
    </row>
    <row r="76" spans="1:11">
      <c r="A76" s="157" t="s">
        <v>1629</v>
      </c>
      <c r="B76" s="157">
        <v>1976</v>
      </c>
      <c r="C76" s="157" t="s">
        <v>1630</v>
      </c>
      <c r="D76" s="157" t="s">
        <v>1583</v>
      </c>
      <c r="H76" s="157" t="s">
        <v>1629</v>
      </c>
      <c r="I76" s="157">
        <v>1976</v>
      </c>
      <c r="J76" s="157" t="s">
        <v>1630</v>
      </c>
      <c r="K76" s="157" t="s">
        <v>1583</v>
      </c>
    </row>
    <row r="77" spans="1:11">
      <c r="A77" s="157" t="s">
        <v>1631</v>
      </c>
      <c r="B77" s="157">
        <v>1976</v>
      </c>
      <c r="C77" s="157" t="s">
        <v>1632</v>
      </c>
      <c r="D77" s="157" t="s">
        <v>1513</v>
      </c>
      <c r="H77" s="157" t="s">
        <v>1631</v>
      </c>
      <c r="I77" s="157">
        <v>1976</v>
      </c>
      <c r="J77" s="157" t="s">
        <v>1632</v>
      </c>
      <c r="K77" s="157" t="s">
        <v>1513</v>
      </c>
    </row>
    <row r="78" spans="1:11">
      <c r="A78" s="157" t="s">
        <v>1633</v>
      </c>
      <c r="B78" s="157">
        <v>1975</v>
      </c>
      <c r="C78" s="157" t="s">
        <v>1634</v>
      </c>
      <c r="D78" s="157" t="s">
        <v>1635</v>
      </c>
      <c r="H78" s="157" t="s">
        <v>1633</v>
      </c>
      <c r="I78" s="157">
        <v>1975</v>
      </c>
      <c r="J78" s="157" t="s">
        <v>1634</v>
      </c>
      <c r="K78" s="157" t="s">
        <v>1635</v>
      </c>
    </row>
    <row r="79" spans="1:11">
      <c r="A79" s="157" t="s">
        <v>1636</v>
      </c>
      <c r="B79" s="157">
        <v>1975</v>
      </c>
      <c r="C79" s="157" t="s">
        <v>1637</v>
      </c>
      <c r="D79" s="157" t="s">
        <v>1605</v>
      </c>
      <c r="H79" s="157" t="s">
        <v>1636</v>
      </c>
      <c r="I79" s="157">
        <v>1975</v>
      </c>
      <c r="J79" s="157" t="s">
        <v>1637</v>
      </c>
      <c r="K79" s="157" t="s">
        <v>1605</v>
      </c>
    </row>
    <row r="80" spans="1:11">
      <c r="A80" s="157" t="s">
        <v>1638</v>
      </c>
      <c r="B80" s="157">
        <v>1974</v>
      </c>
      <c r="C80" s="157" t="s">
        <v>1639</v>
      </c>
      <c r="D80" s="157" t="s">
        <v>1513</v>
      </c>
      <c r="H80" s="157" t="s">
        <v>1638</v>
      </c>
      <c r="I80" s="157">
        <v>1974</v>
      </c>
      <c r="J80" s="157" t="s">
        <v>1639</v>
      </c>
      <c r="K80" s="157" t="s">
        <v>1513</v>
      </c>
    </row>
    <row r="81" spans="1:11">
      <c r="A81" s="157" t="s">
        <v>1640</v>
      </c>
      <c r="B81" s="157">
        <v>1974</v>
      </c>
      <c r="C81" s="157" t="s">
        <v>1641</v>
      </c>
      <c r="D81" s="157" t="s">
        <v>1541</v>
      </c>
      <c r="H81" s="157" t="s">
        <v>1640</v>
      </c>
      <c r="I81" s="157">
        <v>1974</v>
      </c>
      <c r="J81" s="157" t="s">
        <v>1641</v>
      </c>
      <c r="K81" s="157" t="s">
        <v>1541</v>
      </c>
    </row>
    <row r="82" spans="1:11">
      <c r="A82" s="157" t="s">
        <v>1642</v>
      </c>
      <c r="B82" s="157">
        <v>1973</v>
      </c>
      <c r="C82" s="157" t="s">
        <v>1643</v>
      </c>
      <c r="D82" s="157" t="s">
        <v>1605</v>
      </c>
      <c r="H82" s="157" t="s">
        <v>1642</v>
      </c>
      <c r="I82" s="157">
        <v>1973</v>
      </c>
      <c r="J82" s="157" t="s">
        <v>1643</v>
      </c>
      <c r="K82" s="157" t="s">
        <v>1605</v>
      </c>
    </row>
    <row r="83" spans="1:11">
      <c r="A83" s="157" t="s">
        <v>1644</v>
      </c>
      <c r="B83" s="157">
        <v>1973</v>
      </c>
      <c r="C83" s="157" t="s">
        <v>1645</v>
      </c>
      <c r="D83" s="157" t="s">
        <v>1605</v>
      </c>
      <c r="H83" s="157" t="s">
        <v>1644</v>
      </c>
      <c r="I83" s="157">
        <v>1973</v>
      </c>
      <c r="J83" s="157" t="s">
        <v>1645</v>
      </c>
      <c r="K83" s="157" t="s">
        <v>1605</v>
      </c>
    </row>
    <row r="84" spans="1:11">
      <c r="A84" s="157" t="s">
        <v>1646</v>
      </c>
      <c r="B84" s="157">
        <v>1973</v>
      </c>
      <c r="C84" s="157" t="s">
        <v>1647</v>
      </c>
      <c r="D84" s="157" t="s">
        <v>1605</v>
      </c>
      <c r="H84" s="157" t="s">
        <v>1646</v>
      </c>
      <c r="I84" s="157">
        <v>1973</v>
      </c>
      <c r="J84" s="157" t="s">
        <v>1647</v>
      </c>
      <c r="K84" s="157" t="s">
        <v>1605</v>
      </c>
    </row>
    <row r="85" spans="1:11">
      <c r="A85" s="157" t="s">
        <v>1648</v>
      </c>
      <c r="B85" s="157">
        <v>1973</v>
      </c>
      <c r="C85" s="157" t="s">
        <v>1649</v>
      </c>
      <c r="D85" s="157" t="s">
        <v>1650</v>
      </c>
      <c r="H85" s="157" t="s">
        <v>1648</v>
      </c>
      <c r="I85" s="157">
        <v>1973</v>
      </c>
      <c r="J85" s="157" t="s">
        <v>1649</v>
      </c>
      <c r="K85" s="157" t="s">
        <v>1650</v>
      </c>
    </row>
  </sheetData>
  <mergeCells count="1">
    <mergeCell ref="A1:Y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86173-EF4A-49E8-B9A3-D358DB2D0C00}">
  <dimension ref="A1:J340"/>
  <sheetViews>
    <sheetView workbookViewId="0">
      <selection sqref="A1:I1"/>
    </sheetView>
  </sheetViews>
  <sheetFormatPr defaultRowHeight="14.5"/>
  <cols>
    <col min="1" max="1" width="14.54296875" customWidth="1"/>
    <col min="3" max="3" width="14.1796875" customWidth="1"/>
    <col min="7" max="7" width="17.90625" customWidth="1"/>
    <col min="8" max="8" width="10.6328125" customWidth="1"/>
    <col min="9" max="9" width="10.1796875" customWidth="1"/>
  </cols>
  <sheetData>
    <row r="1" spans="1:10" ht="18" thickBot="1">
      <c r="A1" s="163" t="s">
        <v>1661</v>
      </c>
      <c r="B1" s="163"/>
      <c r="C1" s="163"/>
      <c r="D1" s="163"/>
      <c r="E1" s="163"/>
      <c r="F1" s="163"/>
      <c r="G1" s="163"/>
      <c r="H1" s="163"/>
      <c r="I1" s="163"/>
      <c r="J1" s="134"/>
    </row>
    <row r="2" spans="1:10" ht="15" thickBot="1">
      <c r="A2" s="62"/>
      <c r="B2" s="45"/>
      <c r="C2" s="45"/>
      <c r="D2" s="45" t="s">
        <v>717</v>
      </c>
      <c r="E2" s="45"/>
      <c r="F2" s="45"/>
      <c r="G2" s="45"/>
      <c r="H2" s="167" t="s">
        <v>1072</v>
      </c>
      <c r="I2" s="167"/>
    </row>
    <row r="3" spans="1:10" ht="15" thickBot="1">
      <c r="A3" s="45" t="s">
        <v>0</v>
      </c>
      <c r="B3" s="45" t="s">
        <v>109</v>
      </c>
      <c r="C3" s="45" t="s">
        <v>110</v>
      </c>
      <c r="D3" s="45" t="s">
        <v>718</v>
      </c>
      <c r="E3" s="45" t="s">
        <v>721</v>
      </c>
      <c r="F3" s="45" t="s">
        <v>723</v>
      </c>
      <c r="G3" s="45" t="s">
        <v>940</v>
      </c>
      <c r="H3" s="45" t="s">
        <v>940</v>
      </c>
      <c r="I3" s="116" t="s">
        <v>1073</v>
      </c>
    </row>
    <row r="4" spans="1:10">
      <c r="A4" t="s">
        <v>1074</v>
      </c>
      <c r="B4" t="s">
        <v>902</v>
      </c>
      <c r="C4" s="38">
        <v>99.628100000000003</v>
      </c>
      <c r="D4" s="23">
        <v>40.550800000000002</v>
      </c>
      <c r="E4" s="23">
        <v>10.2883</v>
      </c>
      <c r="F4" s="23">
        <v>48.1892</v>
      </c>
      <c r="G4" s="32">
        <v>89.303934927991619</v>
      </c>
      <c r="H4" s="32">
        <f>AVERAGE(G4:G50)</f>
        <v>85.886275624999612</v>
      </c>
      <c r="I4" s="32">
        <f>_xlfn.STDEV.P(G4:G50)</f>
        <v>1.1064127990332036</v>
      </c>
    </row>
    <row r="5" spans="1:10">
      <c r="A5" t="s">
        <v>1075</v>
      </c>
      <c r="B5" t="s">
        <v>902</v>
      </c>
      <c r="C5" s="38">
        <v>99.543599999999998</v>
      </c>
      <c r="D5" s="23">
        <v>40.6556</v>
      </c>
      <c r="E5" s="23">
        <v>10.0458</v>
      </c>
      <c r="F5" s="23">
        <v>48.320500000000003</v>
      </c>
      <c r="G5" s="32">
        <v>89.555128365248009</v>
      </c>
      <c r="H5" s="32"/>
      <c r="I5" s="32"/>
    </row>
    <row r="6" spans="1:10">
      <c r="A6" t="s">
        <v>1076</v>
      </c>
      <c r="B6" t="s">
        <v>902</v>
      </c>
      <c r="C6" s="38">
        <v>99.707099999999997</v>
      </c>
      <c r="D6" s="23">
        <v>40.5989</v>
      </c>
      <c r="E6" s="23">
        <v>10.1898</v>
      </c>
      <c r="F6" s="23">
        <v>48.181100000000001</v>
      </c>
      <c r="G6" s="32">
        <v>89.393885714907697</v>
      </c>
      <c r="H6" s="32"/>
      <c r="I6" s="32"/>
    </row>
    <row r="7" spans="1:10">
      <c r="A7" t="s">
        <v>1077</v>
      </c>
      <c r="B7" t="s">
        <v>902</v>
      </c>
      <c r="C7" s="38">
        <v>99.405000000000001</v>
      </c>
      <c r="D7" s="23">
        <v>40.641800000000003</v>
      </c>
      <c r="E7" s="23">
        <v>10.562799999999999</v>
      </c>
      <c r="F7" s="23">
        <v>47.824599999999997</v>
      </c>
      <c r="G7" s="32">
        <v>88.9755274646012</v>
      </c>
      <c r="H7" s="32"/>
      <c r="I7" s="32"/>
    </row>
    <row r="8" spans="1:10">
      <c r="A8" t="s">
        <v>1078</v>
      </c>
      <c r="B8" t="s">
        <v>902</v>
      </c>
      <c r="C8" s="38">
        <v>99.515799999999999</v>
      </c>
      <c r="D8" s="23">
        <v>40.134300000000003</v>
      </c>
      <c r="E8" s="23">
        <v>13.2843</v>
      </c>
      <c r="F8" s="23">
        <v>45.671100000000003</v>
      </c>
      <c r="G8" s="32">
        <v>85.971499756171227</v>
      </c>
      <c r="H8" s="32"/>
      <c r="I8" s="32"/>
    </row>
    <row r="9" spans="1:10">
      <c r="A9" t="s">
        <v>1079</v>
      </c>
      <c r="B9" t="s">
        <v>902</v>
      </c>
      <c r="C9" s="38">
        <v>100.24379999999999</v>
      </c>
      <c r="D9" s="23">
        <v>39.8628</v>
      </c>
      <c r="E9" s="23">
        <v>13.526999999999999</v>
      </c>
      <c r="F9" s="23">
        <v>45.738500000000002</v>
      </c>
      <c r="G9" s="32">
        <v>85.769729633518622</v>
      </c>
      <c r="H9" s="32"/>
      <c r="I9" s="32"/>
    </row>
    <row r="10" spans="1:10">
      <c r="A10" t="s">
        <v>1080</v>
      </c>
      <c r="B10" t="s">
        <v>902</v>
      </c>
      <c r="C10" s="38">
        <v>99.954599999999999</v>
      </c>
      <c r="D10" s="23">
        <v>39.758000000000003</v>
      </c>
      <c r="E10" s="23">
        <v>13.4961</v>
      </c>
      <c r="F10" s="23">
        <v>45.860799999999998</v>
      </c>
      <c r="G10" s="32">
        <v>85.830127093914754</v>
      </c>
      <c r="H10" s="32"/>
      <c r="I10" s="32"/>
    </row>
    <row r="11" spans="1:10">
      <c r="A11" t="s">
        <v>1081</v>
      </c>
      <c r="B11" t="s">
        <v>902</v>
      </c>
      <c r="C11" s="38">
        <v>100.167</v>
      </c>
      <c r="D11" s="23">
        <v>39.9133</v>
      </c>
      <c r="E11" s="23">
        <v>13.4475</v>
      </c>
      <c r="F11" s="23">
        <v>45.743600000000001</v>
      </c>
      <c r="G11" s="32">
        <v>85.842876724278696</v>
      </c>
      <c r="H11" s="32"/>
      <c r="I11" s="32"/>
    </row>
    <row r="12" spans="1:10">
      <c r="A12" t="s">
        <v>1082</v>
      </c>
      <c r="B12" t="s">
        <v>902</v>
      </c>
      <c r="C12" s="38">
        <v>100.08799999999999</v>
      </c>
      <c r="D12" s="23">
        <v>39.765000000000001</v>
      </c>
      <c r="E12" s="23">
        <v>14.0776</v>
      </c>
      <c r="F12" s="23">
        <v>45.330100000000002</v>
      </c>
      <c r="G12" s="32">
        <v>85.162815623631545</v>
      </c>
      <c r="H12" s="32"/>
      <c r="I12" s="32"/>
    </row>
    <row r="13" spans="1:10">
      <c r="A13" t="s">
        <v>1083</v>
      </c>
      <c r="B13" t="s">
        <v>902</v>
      </c>
      <c r="C13" s="38">
        <v>99.949600000000004</v>
      </c>
      <c r="D13" s="23">
        <v>39.850099999999998</v>
      </c>
      <c r="E13" s="23">
        <v>13.797000000000001</v>
      </c>
      <c r="F13" s="23">
        <v>45.502899999999997</v>
      </c>
      <c r="G13" s="32">
        <v>85.462757708564325</v>
      </c>
      <c r="H13" s="32"/>
      <c r="I13" s="32"/>
    </row>
    <row r="14" spans="1:10">
      <c r="A14" t="s">
        <v>1084</v>
      </c>
      <c r="B14" t="s">
        <v>902</v>
      </c>
      <c r="C14" s="38">
        <v>99.926599999999993</v>
      </c>
      <c r="D14" s="23">
        <v>39.809199999999997</v>
      </c>
      <c r="E14" s="23">
        <v>13.65</v>
      </c>
      <c r="F14" s="23">
        <v>45.673499999999997</v>
      </c>
      <c r="G14" s="32">
        <v>85.641412534399194</v>
      </c>
      <c r="H14" s="32"/>
      <c r="I14" s="32"/>
    </row>
    <row r="15" spans="1:10">
      <c r="A15" t="s">
        <v>1085</v>
      </c>
      <c r="B15" t="s">
        <v>902</v>
      </c>
      <c r="C15" s="38">
        <v>100.2296</v>
      </c>
      <c r="D15" s="23">
        <v>39.838500000000003</v>
      </c>
      <c r="E15" s="23">
        <v>13.7883</v>
      </c>
      <c r="F15" s="23">
        <v>45.545400000000001</v>
      </c>
      <c r="G15" s="32">
        <v>85.482182191994511</v>
      </c>
      <c r="H15" s="32"/>
      <c r="I15" s="32"/>
    </row>
    <row r="16" spans="1:10">
      <c r="A16" t="s">
        <v>1086</v>
      </c>
      <c r="B16" t="s">
        <v>902</v>
      </c>
      <c r="C16" s="38">
        <v>100.3212</v>
      </c>
      <c r="D16" s="23">
        <v>39.871899999999997</v>
      </c>
      <c r="E16" s="23">
        <v>13.486700000000001</v>
      </c>
      <c r="F16" s="23">
        <v>45.743099999999998</v>
      </c>
      <c r="G16" s="32">
        <v>85.807332086127559</v>
      </c>
      <c r="H16" s="32"/>
      <c r="I16" s="32"/>
    </row>
    <row r="17" spans="1:9">
      <c r="A17" t="s">
        <v>1087</v>
      </c>
      <c r="B17" t="s">
        <v>902</v>
      </c>
      <c r="C17" s="38">
        <v>100.2677</v>
      </c>
      <c r="D17" s="23">
        <v>39.813400000000001</v>
      </c>
      <c r="E17" s="23">
        <v>13.7332</v>
      </c>
      <c r="F17" s="23">
        <v>45.607900000000001</v>
      </c>
      <c r="G17" s="32">
        <v>85.548765336635597</v>
      </c>
      <c r="H17" s="32"/>
      <c r="I17" s="32"/>
    </row>
    <row r="18" spans="1:9">
      <c r="A18" t="s">
        <v>1088</v>
      </c>
      <c r="B18" t="s">
        <v>902</v>
      </c>
      <c r="C18" s="38">
        <v>100.00449999999999</v>
      </c>
      <c r="D18" s="23">
        <v>39.8782</v>
      </c>
      <c r="E18" s="23">
        <v>12.9194</v>
      </c>
      <c r="F18" s="23">
        <v>46.307899999999997</v>
      </c>
      <c r="G18" s="32">
        <v>86.466916325031946</v>
      </c>
      <c r="H18" s="32"/>
      <c r="I18" s="32"/>
    </row>
    <row r="19" spans="1:9">
      <c r="A19" t="s">
        <v>1089</v>
      </c>
      <c r="B19" t="s">
        <v>902</v>
      </c>
      <c r="C19" s="38">
        <v>100.4147</v>
      </c>
      <c r="D19" s="23">
        <v>39.934399999999997</v>
      </c>
      <c r="E19" s="23">
        <v>12.8368</v>
      </c>
      <c r="F19" s="23">
        <v>46.337800000000001</v>
      </c>
      <c r="G19" s="32">
        <v>86.549311378396723</v>
      </c>
      <c r="H19" s="32"/>
      <c r="I19" s="32"/>
    </row>
    <row r="20" spans="1:9">
      <c r="A20" t="s">
        <v>1090</v>
      </c>
      <c r="B20" t="s">
        <v>902</v>
      </c>
      <c r="C20" s="38">
        <v>100.4408</v>
      </c>
      <c r="D20" s="23">
        <v>39.8643</v>
      </c>
      <c r="E20" s="23">
        <v>13.61</v>
      </c>
      <c r="F20" s="23">
        <v>45.658700000000003</v>
      </c>
      <c r="G20" s="32">
        <v>85.673485117768138</v>
      </c>
      <c r="H20" s="32"/>
      <c r="I20" s="32"/>
    </row>
    <row r="21" spans="1:9">
      <c r="A21" t="s">
        <v>1091</v>
      </c>
      <c r="B21" t="s">
        <v>902</v>
      </c>
      <c r="C21" s="38">
        <v>100.1352</v>
      </c>
      <c r="D21" s="23">
        <v>39.886099999999999</v>
      </c>
      <c r="E21" s="23">
        <v>13.621600000000001</v>
      </c>
      <c r="F21" s="23">
        <v>45.578400000000002</v>
      </c>
      <c r="G21" s="32">
        <v>85.641393014175279</v>
      </c>
      <c r="H21" s="32"/>
      <c r="I21" s="32"/>
    </row>
    <row r="22" spans="1:9">
      <c r="A22" t="s">
        <v>1092</v>
      </c>
      <c r="B22" t="s">
        <v>902</v>
      </c>
      <c r="C22" s="38">
        <v>100.3479</v>
      </c>
      <c r="D22" s="23">
        <v>39.8215</v>
      </c>
      <c r="E22" s="23">
        <v>13.572800000000001</v>
      </c>
      <c r="F22" s="23">
        <v>45.730899999999998</v>
      </c>
      <c r="G22" s="32">
        <v>85.726391446982902</v>
      </c>
      <c r="H22" s="32"/>
      <c r="I22" s="32"/>
    </row>
    <row r="23" spans="1:9">
      <c r="A23" t="s">
        <v>1093</v>
      </c>
      <c r="B23" t="s">
        <v>902</v>
      </c>
      <c r="C23" s="38">
        <v>100.49079999999999</v>
      </c>
      <c r="D23" s="23">
        <v>39.734999999999999</v>
      </c>
      <c r="E23" s="23">
        <v>13.653</v>
      </c>
      <c r="F23" s="23">
        <v>45.7455</v>
      </c>
      <c r="G23" s="32">
        <v>85.658071810900509</v>
      </c>
      <c r="H23" s="32"/>
      <c r="I23" s="32"/>
    </row>
    <row r="24" spans="1:9">
      <c r="A24" t="s">
        <v>1094</v>
      </c>
      <c r="B24" t="s">
        <v>902</v>
      </c>
      <c r="C24" s="38">
        <v>100.05410000000001</v>
      </c>
      <c r="D24" s="23">
        <v>39.808500000000002</v>
      </c>
      <c r="E24" s="23">
        <v>13.672599999999999</v>
      </c>
      <c r="F24" s="23">
        <v>45.625300000000003</v>
      </c>
      <c r="G24" s="32">
        <v>85.608053498676142</v>
      </c>
      <c r="H24" s="32"/>
      <c r="I24" s="32"/>
    </row>
    <row r="25" spans="1:9">
      <c r="A25" t="s">
        <v>1095</v>
      </c>
      <c r="B25" t="s">
        <v>902</v>
      </c>
      <c r="C25" s="38">
        <v>100.24299999999999</v>
      </c>
      <c r="D25" s="23">
        <v>39.942900000000002</v>
      </c>
      <c r="E25" s="23">
        <v>13.597</v>
      </c>
      <c r="F25" s="23">
        <v>45.599200000000003</v>
      </c>
      <c r="G25" s="32">
        <v>85.669208802388511</v>
      </c>
      <c r="H25" s="32"/>
      <c r="I25" s="32"/>
    </row>
    <row r="26" spans="1:9">
      <c r="A26" t="s">
        <v>1096</v>
      </c>
      <c r="B26" t="s">
        <v>902</v>
      </c>
      <c r="C26" s="38">
        <v>100.3094</v>
      </c>
      <c r="D26" s="23">
        <v>39.936399999999999</v>
      </c>
      <c r="E26" s="23">
        <v>13.587999999999999</v>
      </c>
      <c r="F26" s="23">
        <v>45.588900000000002</v>
      </c>
      <c r="G26" s="32">
        <v>85.674563514311203</v>
      </c>
      <c r="H26" s="32"/>
      <c r="I26" s="32"/>
    </row>
    <row r="27" spans="1:9">
      <c r="A27" t="s">
        <v>1097</v>
      </c>
      <c r="B27" t="s">
        <v>902</v>
      </c>
      <c r="C27" s="38">
        <v>100.05719999999999</v>
      </c>
      <c r="D27" s="23">
        <v>39.967100000000002</v>
      </c>
      <c r="E27" s="23">
        <v>13.562200000000001</v>
      </c>
      <c r="F27" s="23">
        <v>45.643900000000002</v>
      </c>
      <c r="G27" s="32">
        <v>85.712645032923135</v>
      </c>
      <c r="H27" s="32"/>
      <c r="I27" s="32"/>
    </row>
    <row r="28" spans="1:9">
      <c r="A28" t="s">
        <v>1098</v>
      </c>
      <c r="B28" t="s">
        <v>902</v>
      </c>
      <c r="C28" s="38">
        <v>99.832099999999997</v>
      </c>
      <c r="D28" s="23">
        <v>39.9771</v>
      </c>
      <c r="E28" s="23">
        <v>13.2523</v>
      </c>
      <c r="F28" s="23">
        <v>45.897100000000002</v>
      </c>
      <c r="G28" s="32">
        <v>86.059886211395565</v>
      </c>
      <c r="H28" s="32"/>
      <c r="I28" s="32"/>
    </row>
    <row r="29" spans="1:9">
      <c r="A29" t="s">
        <v>1099</v>
      </c>
      <c r="B29" t="s">
        <v>902</v>
      </c>
      <c r="C29" s="38">
        <v>100.1999</v>
      </c>
      <c r="D29" s="23">
        <v>39.930199999999999</v>
      </c>
      <c r="E29" s="23">
        <v>13.463100000000001</v>
      </c>
      <c r="F29" s="23">
        <v>45.738599999999998</v>
      </c>
      <c r="G29" s="32">
        <v>85.827451284278553</v>
      </c>
      <c r="H29" s="32"/>
      <c r="I29" s="32"/>
    </row>
    <row r="30" spans="1:9">
      <c r="A30" t="s">
        <v>1100</v>
      </c>
      <c r="B30" t="s">
        <v>902</v>
      </c>
      <c r="C30" s="38">
        <v>99.946899999999999</v>
      </c>
      <c r="D30" s="23">
        <v>39.801099999999998</v>
      </c>
      <c r="E30" s="23">
        <v>13.607200000000001</v>
      </c>
      <c r="F30" s="23">
        <v>45.734299999999998</v>
      </c>
      <c r="G30" s="32">
        <v>85.696301452008285</v>
      </c>
      <c r="H30" s="32"/>
      <c r="I30" s="32"/>
    </row>
    <row r="31" spans="1:9">
      <c r="A31" t="s">
        <v>1101</v>
      </c>
      <c r="B31" t="s">
        <v>902</v>
      </c>
      <c r="C31" s="38">
        <v>99.958399999999997</v>
      </c>
      <c r="D31" s="23">
        <v>39.866599999999998</v>
      </c>
      <c r="E31" s="23">
        <v>13.3956</v>
      </c>
      <c r="F31" s="23">
        <v>45.869100000000003</v>
      </c>
      <c r="G31" s="32">
        <v>85.92297740117931</v>
      </c>
      <c r="H31" s="32"/>
      <c r="I31" s="32"/>
    </row>
    <row r="32" spans="1:9">
      <c r="A32" t="s">
        <v>1102</v>
      </c>
      <c r="B32" t="s">
        <v>902</v>
      </c>
      <c r="C32" s="38">
        <v>100.2456</v>
      </c>
      <c r="D32" s="23">
        <v>39.612699999999997</v>
      </c>
      <c r="E32" s="23">
        <v>13.9956</v>
      </c>
      <c r="F32" s="23">
        <v>45.538200000000003</v>
      </c>
      <c r="G32" s="32">
        <v>85.29402542014256</v>
      </c>
      <c r="H32" s="32"/>
      <c r="I32" s="32"/>
    </row>
    <row r="33" spans="1:9">
      <c r="A33" t="s">
        <v>1103</v>
      </c>
      <c r="B33" t="s">
        <v>902</v>
      </c>
      <c r="C33" s="38">
        <v>100.0341</v>
      </c>
      <c r="D33" s="23">
        <v>39.856400000000001</v>
      </c>
      <c r="E33" s="23">
        <v>13.6753</v>
      </c>
      <c r="F33" s="23">
        <v>45.624400000000001</v>
      </c>
      <c r="G33" s="32">
        <v>85.605377466998405</v>
      </c>
      <c r="H33" s="32"/>
      <c r="I33" s="32"/>
    </row>
    <row r="34" spans="1:9">
      <c r="A34" t="s">
        <v>1104</v>
      </c>
      <c r="B34" t="s">
        <v>902</v>
      </c>
      <c r="C34" s="38">
        <v>100.1849</v>
      </c>
      <c r="D34" s="23">
        <v>39.506999999999998</v>
      </c>
      <c r="E34" s="23">
        <v>13.914300000000001</v>
      </c>
      <c r="F34" s="23">
        <v>45.695500000000003</v>
      </c>
      <c r="G34" s="32">
        <v>85.409974258268718</v>
      </c>
      <c r="H34" s="32"/>
      <c r="I34" s="32"/>
    </row>
    <row r="35" spans="1:9">
      <c r="A35" t="s">
        <v>1105</v>
      </c>
      <c r="B35" t="s">
        <v>902</v>
      </c>
      <c r="C35" s="38">
        <v>99.940600000000003</v>
      </c>
      <c r="D35" s="23">
        <v>39.6235</v>
      </c>
      <c r="E35" s="23">
        <v>13.968299999999999</v>
      </c>
      <c r="F35" s="23">
        <v>45.577100000000002</v>
      </c>
      <c r="G35" s="32">
        <v>85.329191896256205</v>
      </c>
      <c r="H35" s="32"/>
      <c r="I35" s="32"/>
    </row>
    <row r="36" spans="1:9">
      <c r="A36" t="s">
        <v>1106</v>
      </c>
      <c r="B36" t="s">
        <v>902</v>
      </c>
      <c r="C36" s="38">
        <v>100.0608</v>
      </c>
      <c r="D36" s="23">
        <v>39.545999999999999</v>
      </c>
      <c r="E36" s="23">
        <v>14.051500000000001</v>
      </c>
      <c r="F36" s="23">
        <v>45.542299999999997</v>
      </c>
      <c r="G36" s="32">
        <v>85.245087830524298</v>
      </c>
      <c r="H36" s="32"/>
      <c r="I36" s="32"/>
    </row>
    <row r="37" spans="1:9">
      <c r="A37" t="s">
        <v>1107</v>
      </c>
      <c r="B37" t="s">
        <v>902</v>
      </c>
      <c r="C37" s="38">
        <v>100.3818</v>
      </c>
      <c r="D37" s="23">
        <v>39.578899999999997</v>
      </c>
      <c r="E37" s="23">
        <v>14.2257</v>
      </c>
      <c r="F37" s="23">
        <v>45.277099999999997</v>
      </c>
      <c r="G37" s="32">
        <v>85.015193797639242</v>
      </c>
      <c r="H37" s="32"/>
      <c r="I37" s="32"/>
    </row>
    <row r="38" spans="1:9">
      <c r="A38" t="s">
        <v>1108</v>
      </c>
      <c r="B38" t="s">
        <v>902</v>
      </c>
      <c r="C38" s="38">
        <v>100.4676</v>
      </c>
      <c r="D38" s="23">
        <v>39.644599999999997</v>
      </c>
      <c r="E38" s="23">
        <v>14.1439</v>
      </c>
      <c r="F38" s="23">
        <v>45.338000000000001</v>
      </c>
      <c r="G38" s="32">
        <v>85.105556742475869</v>
      </c>
      <c r="H38" s="32"/>
      <c r="I38" s="32"/>
    </row>
    <row r="39" spans="1:9">
      <c r="A39" t="s">
        <v>1109</v>
      </c>
      <c r="B39" t="s">
        <v>902</v>
      </c>
      <c r="C39" s="38">
        <v>100.24930000000001</v>
      </c>
      <c r="D39" s="23">
        <v>39.800800000000002</v>
      </c>
      <c r="E39" s="23">
        <v>13.965199999999999</v>
      </c>
      <c r="F39" s="23">
        <v>45.4467</v>
      </c>
      <c r="G39" s="32">
        <v>85.296071747776381</v>
      </c>
      <c r="H39" s="32"/>
      <c r="I39" s="32"/>
    </row>
    <row r="40" spans="1:9">
      <c r="A40" t="s">
        <v>1110</v>
      </c>
      <c r="B40" t="s">
        <v>902</v>
      </c>
      <c r="C40" s="38">
        <v>100.2161</v>
      </c>
      <c r="D40" s="23">
        <v>39.903799999999997</v>
      </c>
      <c r="E40" s="23">
        <v>13.7204</v>
      </c>
      <c r="F40" s="23">
        <v>45.541600000000003</v>
      </c>
      <c r="G40" s="32">
        <v>85.542307382587495</v>
      </c>
      <c r="H40" s="32"/>
      <c r="I40" s="32"/>
    </row>
    <row r="41" spans="1:9">
      <c r="A41" t="s">
        <v>1111</v>
      </c>
      <c r="B41" t="s">
        <v>902</v>
      </c>
      <c r="C41" s="38">
        <v>100.5496</v>
      </c>
      <c r="D41" s="23">
        <v>39.652099999999997</v>
      </c>
      <c r="E41" s="23">
        <v>13.8041</v>
      </c>
      <c r="F41" s="23">
        <v>45.629199999999997</v>
      </c>
      <c r="G41" s="32">
        <v>85.490780170236334</v>
      </c>
      <c r="H41" s="32"/>
      <c r="I41" s="32"/>
    </row>
    <row r="42" spans="1:9">
      <c r="A42" t="s">
        <v>1112</v>
      </c>
      <c r="B42" t="s">
        <v>902</v>
      </c>
      <c r="C42" s="38">
        <v>99.844099999999997</v>
      </c>
      <c r="D42" s="23">
        <v>39.952300000000001</v>
      </c>
      <c r="E42" s="23">
        <v>13.6713</v>
      </c>
      <c r="F42" s="23">
        <v>45.540999999999997</v>
      </c>
      <c r="G42" s="32">
        <v>85.586426061685586</v>
      </c>
      <c r="H42" s="32"/>
      <c r="I42" s="32"/>
    </row>
    <row r="43" spans="1:9">
      <c r="A43" t="s">
        <v>1113</v>
      </c>
      <c r="B43" t="s">
        <v>902</v>
      </c>
      <c r="C43" s="38">
        <v>100.54559999999999</v>
      </c>
      <c r="D43" s="23">
        <v>39.713299999999997</v>
      </c>
      <c r="E43" s="23">
        <v>13.744999999999999</v>
      </c>
      <c r="F43" s="23">
        <v>45.6509</v>
      </c>
      <c r="G43" s="32">
        <v>85.549797755360018</v>
      </c>
      <c r="H43" s="32"/>
      <c r="I43" s="32"/>
    </row>
    <row r="44" spans="1:9">
      <c r="A44" t="s">
        <v>1114</v>
      </c>
      <c r="B44" t="s">
        <v>902</v>
      </c>
      <c r="C44" s="38">
        <v>100.3022</v>
      </c>
      <c r="D44" s="23">
        <v>39.8994</v>
      </c>
      <c r="E44" s="23">
        <v>13.718500000000001</v>
      </c>
      <c r="F44" s="23">
        <v>45.512500000000003</v>
      </c>
      <c r="G44" s="32">
        <v>85.536114013371218</v>
      </c>
      <c r="H44" s="32"/>
      <c r="I44" s="32"/>
    </row>
    <row r="45" spans="1:9">
      <c r="A45" t="s">
        <v>1115</v>
      </c>
      <c r="B45" t="s">
        <v>902</v>
      </c>
      <c r="C45" s="38">
        <v>100.038</v>
      </c>
      <c r="D45" s="23">
        <v>39.7849</v>
      </c>
      <c r="E45" s="23">
        <v>13.5748</v>
      </c>
      <c r="F45" s="23">
        <v>45.742600000000003</v>
      </c>
      <c r="G45" s="32">
        <v>85.727718650754341</v>
      </c>
      <c r="H45" s="32"/>
      <c r="I45" s="32"/>
    </row>
    <row r="46" spans="1:9">
      <c r="A46" t="s">
        <v>1116</v>
      </c>
      <c r="B46" t="s">
        <v>902</v>
      </c>
      <c r="C46" s="38">
        <v>100.2281</v>
      </c>
      <c r="D46" s="23">
        <v>39.829099999999997</v>
      </c>
      <c r="E46" s="23">
        <v>13.599</v>
      </c>
      <c r="F46" s="23">
        <v>45.665799999999997</v>
      </c>
      <c r="G46" s="32">
        <v>85.685313767394675</v>
      </c>
      <c r="H46" s="32"/>
      <c r="I46" s="32"/>
    </row>
    <row r="47" spans="1:9">
      <c r="A47" t="s">
        <v>1117</v>
      </c>
      <c r="B47" t="s">
        <v>902</v>
      </c>
      <c r="C47" s="38">
        <v>100.0966</v>
      </c>
      <c r="D47" s="23">
        <v>40.011299999999999</v>
      </c>
      <c r="E47" s="23">
        <v>13.6768</v>
      </c>
      <c r="F47" s="23">
        <v>45.426099999999998</v>
      </c>
      <c r="G47" s="32">
        <v>85.550263338323802</v>
      </c>
      <c r="H47" s="32"/>
      <c r="I47" s="32"/>
    </row>
    <row r="48" spans="1:9">
      <c r="A48" t="s">
        <v>1118</v>
      </c>
      <c r="B48" t="s">
        <v>902</v>
      </c>
      <c r="C48" s="38">
        <v>100.3539</v>
      </c>
      <c r="D48" s="23">
        <v>39.56</v>
      </c>
      <c r="E48" s="23">
        <v>14.658099999999999</v>
      </c>
      <c r="F48" s="23">
        <v>44.950899999999997</v>
      </c>
      <c r="G48" s="32">
        <v>84.535437700992816</v>
      </c>
      <c r="H48" s="32"/>
      <c r="I48" s="32"/>
    </row>
    <row r="49" spans="1:9">
      <c r="A49" t="s">
        <v>1119</v>
      </c>
      <c r="B49" t="s">
        <v>902</v>
      </c>
      <c r="C49" s="38">
        <v>100.21729999999999</v>
      </c>
      <c r="D49" s="23">
        <v>39.7836</v>
      </c>
      <c r="E49" s="23">
        <v>14.4087</v>
      </c>
      <c r="F49" s="23">
        <v>44.972299999999997</v>
      </c>
      <c r="G49" s="32">
        <v>84.764603147010376</v>
      </c>
      <c r="H49" s="32"/>
      <c r="I49" s="32"/>
    </row>
    <row r="50" spans="1:9">
      <c r="A50" t="s">
        <v>1120</v>
      </c>
      <c r="B50" t="s">
        <v>902</v>
      </c>
      <c r="C50" s="38">
        <v>100.24769999999999</v>
      </c>
      <c r="D50" s="23">
        <v>39.621899999999997</v>
      </c>
      <c r="E50" s="23">
        <v>14.4642</v>
      </c>
      <c r="F50" s="23">
        <v>45.098300000000002</v>
      </c>
      <c r="G50" s="32">
        <v>84.751081774781866</v>
      </c>
      <c r="H50" s="32"/>
      <c r="I50" s="32"/>
    </row>
    <row r="51" spans="1:9">
      <c r="A51" t="s">
        <v>1121</v>
      </c>
      <c r="C51" s="38">
        <v>99.660200000000003</v>
      </c>
      <c r="D51" s="23">
        <v>40.176499999999997</v>
      </c>
      <c r="E51" s="23">
        <v>12.7834</v>
      </c>
      <c r="F51" s="23">
        <v>46.207000000000001</v>
      </c>
      <c r="G51" s="32">
        <v>86.564924846051085</v>
      </c>
      <c r="H51" s="32">
        <f>AVERAGE(G51:G94)</f>
        <v>86.325953672502251</v>
      </c>
      <c r="I51" s="32">
        <f>_xlfn.STDEV.P(G51:G94)</f>
        <v>2.7682018168446025</v>
      </c>
    </row>
    <row r="52" spans="1:9">
      <c r="A52" t="s">
        <v>1122</v>
      </c>
      <c r="C52" s="38">
        <v>99.768500000000003</v>
      </c>
      <c r="D52" s="23">
        <v>40.183</v>
      </c>
      <c r="E52" s="23">
        <v>12.7395</v>
      </c>
      <c r="F52" s="23">
        <v>46.237000000000002</v>
      </c>
      <c r="G52" s="32">
        <v>86.612410188530419</v>
      </c>
      <c r="H52" s="32"/>
      <c r="I52" s="32"/>
    </row>
    <row r="53" spans="1:9">
      <c r="A53" t="s">
        <v>1123</v>
      </c>
      <c r="C53" s="38">
        <v>99.998199999999997</v>
      </c>
      <c r="D53" s="23">
        <v>40.120699999999999</v>
      </c>
      <c r="E53" s="23">
        <v>12.8102</v>
      </c>
      <c r="F53" s="23">
        <v>46.230800000000002</v>
      </c>
      <c r="G53" s="32">
        <v>86.546546489462031</v>
      </c>
      <c r="H53" s="32"/>
      <c r="I53" s="32"/>
    </row>
    <row r="54" spans="1:9">
      <c r="A54" t="s">
        <v>1124</v>
      </c>
      <c r="C54" s="38">
        <v>100.60720000000001</v>
      </c>
      <c r="D54" s="23">
        <v>37.8005</v>
      </c>
      <c r="E54" s="23">
        <v>25.087700000000002</v>
      </c>
      <c r="F54" s="23">
        <v>36.3095</v>
      </c>
      <c r="G54" s="32">
        <v>72.066120244125571</v>
      </c>
      <c r="H54" s="32"/>
      <c r="I54" s="32"/>
    </row>
    <row r="55" spans="1:9">
      <c r="A55" t="s">
        <v>1125</v>
      </c>
      <c r="C55" s="38">
        <v>100.0547</v>
      </c>
      <c r="D55" s="23">
        <v>40.028100000000002</v>
      </c>
      <c r="E55" s="23">
        <v>13.412699999999999</v>
      </c>
      <c r="F55" s="23">
        <v>45.744999999999997</v>
      </c>
      <c r="G55" s="32">
        <v>85.874709227105924</v>
      </c>
      <c r="H55" s="32"/>
      <c r="I55" s="32"/>
    </row>
    <row r="56" spans="1:9">
      <c r="A56" t="s">
        <v>1126</v>
      </c>
      <c r="C56" s="38">
        <v>100.0651</v>
      </c>
      <c r="D56" s="23">
        <v>39.963999999999999</v>
      </c>
      <c r="E56" s="23">
        <v>13.241400000000001</v>
      </c>
      <c r="F56" s="23">
        <v>45.960099999999997</v>
      </c>
      <c r="G56" s="32">
        <v>86.086192842360404</v>
      </c>
      <c r="H56" s="32"/>
      <c r="I56" s="32"/>
    </row>
    <row r="57" spans="1:9">
      <c r="A57" t="s">
        <v>1127</v>
      </c>
      <c r="C57" s="38">
        <v>100.18210000000001</v>
      </c>
      <c r="D57" s="23">
        <v>39.817500000000003</v>
      </c>
      <c r="E57" s="23">
        <v>13.325699999999999</v>
      </c>
      <c r="F57" s="23">
        <v>46.046100000000003</v>
      </c>
      <c r="G57" s="32">
        <v>86.032483930999831</v>
      </c>
      <c r="H57" s="32"/>
      <c r="I57" s="32"/>
    </row>
    <row r="58" spans="1:9">
      <c r="A58" t="s">
        <v>1128</v>
      </c>
      <c r="C58" s="38">
        <v>100.523</v>
      </c>
      <c r="D58" s="23">
        <v>38.3992</v>
      </c>
      <c r="E58" s="23">
        <v>20.2242</v>
      </c>
      <c r="F58" s="23">
        <v>40.508099999999999</v>
      </c>
      <c r="G58" s="32">
        <v>78.119845203463939</v>
      </c>
      <c r="H58" s="32"/>
      <c r="I58" s="32"/>
    </row>
    <row r="59" spans="1:9">
      <c r="A59" t="s">
        <v>1129</v>
      </c>
      <c r="C59" s="38">
        <v>99.817800000000005</v>
      </c>
      <c r="D59" s="23">
        <v>39.852600000000002</v>
      </c>
      <c r="E59" s="23">
        <v>13.9955</v>
      </c>
      <c r="F59" s="23">
        <v>45.302500000000002</v>
      </c>
      <c r="G59" s="32">
        <v>85.228904850515136</v>
      </c>
      <c r="H59" s="32"/>
      <c r="I59" s="32"/>
    </row>
    <row r="60" spans="1:9">
      <c r="A60" t="s">
        <v>1130</v>
      </c>
      <c r="C60" s="38">
        <v>99.935100000000006</v>
      </c>
      <c r="D60" s="23">
        <v>39.765799999999999</v>
      </c>
      <c r="E60" s="23">
        <v>14.0191</v>
      </c>
      <c r="F60" s="23">
        <v>45.409500000000001</v>
      </c>
      <c r="G60" s="32">
        <v>85.237391502385393</v>
      </c>
      <c r="H60" s="32"/>
      <c r="I60" s="32"/>
    </row>
    <row r="61" spans="1:9">
      <c r="A61" t="s">
        <v>1131</v>
      </c>
      <c r="C61" s="38">
        <v>99.852500000000006</v>
      </c>
      <c r="D61" s="23">
        <v>39.808700000000002</v>
      </c>
      <c r="E61" s="23">
        <v>13.970599999999999</v>
      </c>
      <c r="F61" s="23">
        <v>45.376899999999999</v>
      </c>
      <c r="G61" s="32">
        <v>85.271929233286286</v>
      </c>
      <c r="H61" s="32"/>
      <c r="I61" s="32"/>
    </row>
    <row r="62" spans="1:9">
      <c r="A62" t="s">
        <v>1132</v>
      </c>
      <c r="C62" s="38">
        <v>99.778599999999997</v>
      </c>
      <c r="D62" s="23">
        <v>39.567599999999999</v>
      </c>
      <c r="E62" s="23">
        <v>13.9008</v>
      </c>
      <c r="F62" s="23">
        <v>45.691200000000002</v>
      </c>
      <c r="G62" s="32">
        <v>85.420894354708892</v>
      </c>
      <c r="H62" s="32"/>
      <c r="I62" s="32"/>
    </row>
    <row r="63" spans="1:9">
      <c r="A63" t="s">
        <v>1133</v>
      </c>
      <c r="C63" s="38">
        <v>99.995699999999999</v>
      </c>
      <c r="D63" s="23">
        <v>40.241700000000002</v>
      </c>
      <c r="E63" s="23">
        <v>11.140499999999999</v>
      </c>
      <c r="F63" s="23">
        <v>47.722099999999998</v>
      </c>
      <c r="G63" s="32">
        <v>88.42031530860001</v>
      </c>
      <c r="H63" s="32"/>
      <c r="I63" s="32"/>
    </row>
    <row r="64" spans="1:9">
      <c r="A64" t="s">
        <v>1134</v>
      </c>
      <c r="C64" s="38">
        <v>99.766199999999998</v>
      </c>
      <c r="D64" s="23">
        <v>40.394399999999997</v>
      </c>
      <c r="E64" s="23">
        <v>11.0959</v>
      </c>
      <c r="F64" s="23">
        <v>47.601300000000002</v>
      </c>
      <c r="G64" s="32">
        <v>88.435428557075085</v>
      </c>
      <c r="H64" s="32"/>
      <c r="I64" s="32"/>
    </row>
    <row r="65" spans="1:9">
      <c r="A65" t="s">
        <v>1135</v>
      </c>
      <c r="C65" s="38">
        <v>99.664299999999997</v>
      </c>
      <c r="D65" s="23">
        <v>40.375500000000002</v>
      </c>
      <c r="E65" s="23">
        <v>11.398300000000001</v>
      </c>
      <c r="F65" s="23">
        <v>47.399099999999997</v>
      </c>
      <c r="G65" s="32">
        <v>88.113066292423966</v>
      </c>
      <c r="H65" s="32"/>
      <c r="I65" s="32"/>
    </row>
    <row r="66" spans="1:9">
      <c r="A66" t="s">
        <v>1136</v>
      </c>
      <c r="C66" s="38">
        <v>99.655100000000004</v>
      </c>
      <c r="D66" s="23">
        <v>39.807299999999998</v>
      </c>
      <c r="E66" s="23">
        <v>14.299300000000001</v>
      </c>
      <c r="F66" s="23">
        <v>44.995199999999997</v>
      </c>
      <c r="G66" s="32">
        <v>84.869308012777395</v>
      </c>
      <c r="H66" s="32"/>
      <c r="I66" s="32"/>
    </row>
    <row r="67" spans="1:9">
      <c r="A67" t="s">
        <v>1137</v>
      </c>
      <c r="C67" s="38">
        <v>100.0112</v>
      </c>
      <c r="D67" s="23">
        <v>39.825499999999998</v>
      </c>
      <c r="E67" s="23">
        <v>13.3185</v>
      </c>
      <c r="F67" s="23">
        <v>46.074800000000003</v>
      </c>
      <c r="G67" s="32">
        <v>86.046459980989994</v>
      </c>
      <c r="H67" s="32"/>
      <c r="I67" s="32"/>
    </row>
    <row r="68" spans="1:9">
      <c r="A68" t="s">
        <v>1138</v>
      </c>
      <c r="C68" s="38">
        <v>100.07340000000001</v>
      </c>
      <c r="D68" s="23">
        <v>39.910699999999999</v>
      </c>
      <c r="E68" s="23">
        <v>13.250299999999999</v>
      </c>
      <c r="F68" s="23">
        <v>45.976300000000002</v>
      </c>
      <c r="G68" s="32">
        <v>86.082365579988931</v>
      </c>
      <c r="H68" s="32"/>
      <c r="I68" s="32"/>
    </row>
    <row r="69" spans="1:9">
      <c r="A69" t="s">
        <v>1139</v>
      </c>
      <c r="C69" s="38">
        <v>99.908900000000003</v>
      </c>
      <c r="D69" s="23">
        <v>39.856299999999997</v>
      </c>
      <c r="E69" s="23">
        <v>13.232100000000001</v>
      </c>
      <c r="F69" s="23">
        <v>46.091999999999999</v>
      </c>
      <c r="G69" s="32">
        <v>86.128879168865268</v>
      </c>
      <c r="H69" s="32"/>
      <c r="I69" s="32"/>
    </row>
    <row r="70" spans="1:9">
      <c r="A70" t="s">
        <v>1140</v>
      </c>
      <c r="C70" s="38">
        <v>99.726600000000005</v>
      </c>
      <c r="D70" s="23">
        <v>39.9191</v>
      </c>
      <c r="E70" s="23">
        <v>13.3064</v>
      </c>
      <c r="F70" s="23">
        <v>45.925600000000003</v>
      </c>
      <c r="G70" s="32">
        <v>86.018406628111862</v>
      </c>
      <c r="H70" s="32"/>
      <c r="I70" s="32"/>
    </row>
    <row r="71" spans="1:9">
      <c r="A71" t="s">
        <v>1141</v>
      </c>
      <c r="C71" s="38">
        <v>100.14</v>
      </c>
      <c r="D71" s="23">
        <v>40.1937</v>
      </c>
      <c r="E71" s="23">
        <v>12.053100000000001</v>
      </c>
      <c r="F71" s="23">
        <v>46.864400000000003</v>
      </c>
      <c r="G71" s="32">
        <v>87.390966991982296</v>
      </c>
      <c r="H71" s="32"/>
      <c r="I71" s="32"/>
    </row>
    <row r="72" spans="1:9">
      <c r="A72" t="s">
        <v>1142</v>
      </c>
      <c r="C72" s="38">
        <v>99.848299999999995</v>
      </c>
      <c r="D72" s="23">
        <v>40.381300000000003</v>
      </c>
      <c r="E72" s="23">
        <v>11.848000000000001</v>
      </c>
      <c r="F72" s="23">
        <v>46.921199999999999</v>
      </c>
      <c r="G72" s="32">
        <v>87.592046771536985</v>
      </c>
      <c r="H72" s="32"/>
      <c r="I72" s="32"/>
    </row>
    <row r="73" spans="1:9">
      <c r="A73" t="s">
        <v>1143</v>
      </c>
      <c r="C73" s="38">
        <v>99.964699999999993</v>
      </c>
      <c r="D73" s="23">
        <v>40.3142</v>
      </c>
      <c r="E73" s="23">
        <v>12.004200000000001</v>
      </c>
      <c r="F73" s="23">
        <v>46.796500000000002</v>
      </c>
      <c r="G73" s="32">
        <v>87.419758189546258</v>
      </c>
      <c r="H73" s="32"/>
      <c r="I73" s="32"/>
    </row>
    <row r="74" spans="1:9">
      <c r="A74" t="s">
        <v>1144</v>
      </c>
      <c r="C74" s="38">
        <v>99.487300000000005</v>
      </c>
      <c r="D74" s="23">
        <v>40.346899999999998</v>
      </c>
      <c r="E74" s="23">
        <v>12.0015</v>
      </c>
      <c r="F74" s="23">
        <v>46.789900000000003</v>
      </c>
      <c r="G74" s="32">
        <v>87.42068086549169</v>
      </c>
      <c r="H74" s="32"/>
      <c r="I74" s="32"/>
    </row>
    <row r="75" spans="1:9">
      <c r="A75" t="s">
        <v>1145</v>
      </c>
      <c r="C75" s="38">
        <v>99.928799999999995</v>
      </c>
      <c r="D75" s="23">
        <v>40.108600000000003</v>
      </c>
      <c r="E75" s="23">
        <v>12.248699999999999</v>
      </c>
      <c r="F75" s="23">
        <v>46.743299999999998</v>
      </c>
      <c r="G75" s="32">
        <v>87.183628015354358</v>
      </c>
      <c r="H75" s="32"/>
      <c r="I75" s="32"/>
    </row>
    <row r="76" spans="1:9">
      <c r="A76" t="s">
        <v>1146</v>
      </c>
      <c r="C76" s="38">
        <v>99.898200000000003</v>
      </c>
      <c r="D76" s="23">
        <v>40.120800000000003</v>
      </c>
      <c r="E76" s="23">
        <v>12.202400000000001</v>
      </c>
      <c r="F76" s="23">
        <v>46.757599999999996</v>
      </c>
      <c r="G76" s="32">
        <v>87.2292931125981</v>
      </c>
      <c r="H76" s="32"/>
      <c r="I76" s="32"/>
    </row>
    <row r="77" spans="1:9">
      <c r="A77" t="s">
        <v>1147</v>
      </c>
      <c r="C77" s="38">
        <v>100.244</v>
      </c>
      <c r="D77" s="23">
        <v>40.092199999999998</v>
      </c>
      <c r="E77" s="23">
        <v>12.4696</v>
      </c>
      <c r="F77" s="23">
        <v>46.5764</v>
      </c>
      <c r="G77" s="32">
        <v>86.942023400386859</v>
      </c>
      <c r="H77" s="32"/>
      <c r="I77" s="32"/>
    </row>
    <row r="78" spans="1:9">
      <c r="A78" t="s">
        <v>1148</v>
      </c>
      <c r="C78" s="38">
        <v>100.0163</v>
      </c>
      <c r="D78" s="23">
        <v>39.973500000000001</v>
      </c>
      <c r="E78" s="23">
        <v>12.458</v>
      </c>
      <c r="F78" s="23">
        <v>46.682400000000001</v>
      </c>
      <c r="G78" s="32">
        <v>86.978354282331765</v>
      </c>
      <c r="H78" s="32"/>
      <c r="I78" s="32"/>
    </row>
    <row r="79" spans="1:9">
      <c r="A79" t="s">
        <v>1149</v>
      </c>
      <c r="C79" s="38">
        <v>99.918599999999998</v>
      </c>
      <c r="D79" s="23">
        <v>40.0426</v>
      </c>
      <c r="E79" s="23">
        <v>13.1107</v>
      </c>
      <c r="F79" s="23">
        <v>46.017499999999998</v>
      </c>
      <c r="G79" s="32">
        <v>86.21942006874275</v>
      </c>
      <c r="H79" s="32"/>
      <c r="I79" s="32"/>
    </row>
    <row r="80" spans="1:9">
      <c r="A80" t="s">
        <v>1150</v>
      </c>
      <c r="C80" s="38">
        <v>100.12</v>
      </c>
      <c r="D80" s="23">
        <v>39.912100000000002</v>
      </c>
      <c r="E80" s="23">
        <v>13.0943</v>
      </c>
      <c r="F80" s="23">
        <v>46.144599999999997</v>
      </c>
      <c r="G80" s="32">
        <v>86.266994149309895</v>
      </c>
      <c r="H80" s="32"/>
      <c r="I80" s="32"/>
    </row>
    <row r="81" spans="1:9">
      <c r="A81" t="s">
        <v>1151</v>
      </c>
      <c r="C81" s="38">
        <v>100.0775</v>
      </c>
      <c r="D81" s="23">
        <v>39.8491</v>
      </c>
      <c r="E81" s="23">
        <v>13.1898</v>
      </c>
      <c r="F81" s="23">
        <v>46.1143</v>
      </c>
      <c r="G81" s="32">
        <v>86.172852461039113</v>
      </c>
      <c r="H81" s="32"/>
      <c r="I81" s="32"/>
    </row>
    <row r="82" spans="1:9">
      <c r="A82" t="s">
        <v>1152</v>
      </c>
      <c r="C82" s="38">
        <v>100.10420000000001</v>
      </c>
      <c r="D82" s="23">
        <v>39.858499999999999</v>
      </c>
      <c r="E82" s="23">
        <v>13.276199999999999</v>
      </c>
      <c r="F82" s="23">
        <v>46.012099999999997</v>
      </c>
      <c r="G82" s="32">
        <v>86.068289496849943</v>
      </c>
      <c r="H82" s="32"/>
      <c r="I82" s="32"/>
    </row>
    <row r="83" spans="1:9">
      <c r="A83" t="s">
        <v>1153</v>
      </c>
      <c r="C83" s="38">
        <v>100.34480000000001</v>
      </c>
      <c r="D83" s="23">
        <v>39.9024</v>
      </c>
      <c r="E83" s="23">
        <v>13.533300000000001</v>
      </c>
      <c r="F83" s="23">
        <v>45.702399999999997</v>
      </c>
      <c r="G83" s="32">
        <v>85.754402610270944</v>
      </c>
      <c r="H83" s="32"/>
      <c r="I83" s="32"/>
    </row>
    <row r="84" spans="1:9">
      <c r="A84" t="s">
        <v>1154</v>
      </c>
      <c r="C84" s="38">
        <v>100.24809999999999</v>
      </c>
      <c r="D84" s="23">
        <v>39.851100000000002</v>
      </c>
      <c r="E84" s="23">
        <v>13.267099999999999</v>
      </c>
      <c r="F84" s="23">
        <v>45.985900000000001</v>
      </c>
      <c r="G84" s="32">
        <v>86.069681502770806</v>
      </c>
      <c r="H84" s="32"/>
      <c r="I84" s="32"/>
    </row>
    <row r="85" spans="1:9">
      <c r="A85" t="s">
        <v>1155</v>
      </c>
      <c r="C85" s="38">
        <v>99.9589</v>
      </c>
      <c r="D85" s="23">
        <v>39.8264</v>
      </c>
      <c r="E85" s="23">
        <v>13.1854</v>
      </c>
      <c r="F85" s="23">
        <v>46.158999999999999</v>
      </c>
      <c r="G85" s="32">
        <v>86.188364853088544</v>
      </c>
      <c r="H85" s="32"/>
      <c r="I85" s="32"/>
    </row>
    <row r="86" spans="1:9">
      <c r="A86" t="s">
        <v>1156</v>
      </c>
      <c r="C86" s="38">
        <v>99.954400000000007</v>
      </c>
      <c r="D86" s="23">
        <v>39.888199999999998</v>
      </c>
      <c r="E86" s="23">
        <v>13.116</v>
      </c>
      <c r="F86" s="23">
        <v>46.140999999999998</v>
      </c>
      <c r="G86" s="32">
        <v>86.246440141064454</v>
      </c>
      <c r="H86" s="32"/>
      <c r="I86" s="32"/>
    </row>
    <row r="87" spans="1:9">
      <c r="A87" t="s">
        <v>1157</v>
      </c>
      <c r="C87" s="38">
        <v>100.0159</v>
      </c>
      <c r="D87" s="23">
        <v>40.253599999999999</v>
      </c>
      <c r="E87" s="23">
        <v>11.1182</v>
      </c>
      <c r="F87" s="23">
        <v>47.772399999999998</v>
      </c>
      <c r="G87" s="32">
        <v>88.451580350245933</v>
      </c>
      <c r="H87" s="32"/>
      <c r="I87" s="32"/>
    </row>
    <row r="88" spans="1:9">
      <c r="A88" t="s">
        <v>1158</v>
      </c>
      <c r="C88" s="38">
        <v>99.649000000000001</v>
      </c>
      <c r="D88" s="23">
        <v>40.201099999999997</v>
      </c>
      <c r="E88" s="23">
        <v>11.1592</v>
      </c>
      <c r="F88" s="23">
        <v>47.7376</v>
      </c>
      <c r="G88" s="32">
        <v>88.406461079085304</v>
      </c>
      <c r="H88" s="32"/>
      <c r="I88" s="32"/>
    </row>
    <row r="89" spans="1:9">
      <c r="A89" t="s">
        <v>1159</v>
      </c>
      <c r="C89" s="38">
        <v>99.756</v>
      </c>
      <c r="D89" s="23">
        <v>40.228200000000001</v>
      </c>
      <c r="E89" s="23">
        <v>11.3477</v>
      </c>
      <c r="F89" s="23">
        <v>47.5961</v>
      </c>
      <c r="G89" s="32">
        <v>88.202813284907762</v>
      </c>
      <c r="H89" s="32"/>
      <c r="I89" s="32"/>
    </row>
    <row r="90" spans="1:9">
      <c r="A90" t="s">
        <v>1160</v>
      </c>
      <c r="C90" s="38">
        <v>99.105900000000005</v>
      </c>
      <c r="D90" s="23">
        <v>40.068300000000001</v>
      </c>
      <c r="E90" s="23">
        <v>11.795500000000001</v>
      </c>
      <c r="F90" s="23">
        <v>47.201999999999998</v>
      </c>
      <c r="G90" s="32">
        <v>87.704719116766938</v>
      </c>
      <c r="H90" s="32"/>
      <c r="I90" s="32"/>
    </row>
    <row r="91" spans="1:9">
      <c r="A91" t="s">
        <v>1161</v>
      </c>
      <c r="C91" s="38">
        <v>99.648899999999998</v>
      </c>
      <c r="D91" s="23">
        <v>40.411900000000003</v>
      </c>
      <c r="E91" s="23">
        <v>10.6173</v>
      </c>
      <c r="F91" s="23">
        <v>48.108899999999998</v>
      </c>
      <c r="G91" s="32">
        <v>88.983182969459406</v>
      </c>
      <c r="H91" s="32"/>
      <c r="I91" s="32"/>
    </row>
    <row r="92" spans="1:9">
      <c r="A92" t="s">
        <v>1162</v>
      </c>
      <c r="C92" s="38">
        <v>99.75</v>
      </c>
      <c r="D92" s="23">
        <v>40.531300000000002</v>
      </c>
      <c r="E92" s="23">
        <v>10.586499999999999</v>
      </c>
      <c r="F92" s="23">
        <v>47.959899999999998</v>
      </c>
      <c r="G92" s="32">
        <v>88.981253525316987</v>
      </c>
      <c r="H92" s="32"/>
      <c r="I92" s="32"/>
    </row>
    <row r="93" spans="1:9">
      <c r="A93" t="s">
        <v>1163</v>
      </c>
      <c r="C93" s="38">
        <v>99.447199999999995</v>
      </c>
      <c r="D93" s="23">
        <v>40.503900000000002</v>
      </c>
      <c r="E93" s="23">
        <v>10.759499999999999</v>
      </c>
      <c r="F93" s="23">
        <v>47.884700000000002</v>
      </c>
      <c r="G93" s="32">
        <v>88.80572844113766</v>
      </c>
      <c r="H93" s="32"/>
      <c r="I93" s="32"/>
    </row>
    <row r="94" spans="1:9">
      <c r="A94" t="s">
        <v>1164</v>
      </c>
      <c r="C94" s="38">
        <v>99.380700000000004</v>
      </c>
      <c r="D94" s="23">
        <v>40.400199999999998</v>
      </c>
      <c r="E94" s="23">
        <v>11.048400000000001</v>
      </c>
      <c r="F94" s="23">
        <v>47.634999999999998</v>
      </c>
      <c r="G94" s="32">
        <v>88.486443468987702</v>
      </c>
      <c r="H94" s="32"/>
      <c r="I94" s="32"/>
    </row>
    <row r="95" spans="1:9">
      <c r="A95" t="s">
        <v>1165</v>
      </c>
      <c r="C95" s="38">
        <v>100.0008</v>
      </c>
      <c r="D95" s="23">
        <v>39.889699999999998</v>
      </c>
      <c r="E95" s="23">
        <v>11.7799</v>
      </c>
      <c r="F95" s="23">
        <v>47.459600000000002</v>
      </c>
      <c r="G95" s="32">
        <v>87.777494321423347</v>
      </c>
      <c r="H95" s="32">
        <f>AVERAGE(G95:G147)</f>
        <v>87.216008989996041</v>
      </c>
      <c r="I95" s="32">
        <f>_xlfn.STDEV.P(G95:G147)</f>
        <v>1.0153659536896948</v>
      </c>
    </row>
    <row r="96" spans="1:9">
      <c r="A96" t="s">
        <v>1166</v>
      </c>
      <c r="C96" s="38">
        <v>99.121200000000002</v>
      </c>
      <c r="D96" s="23">
        <v>40.495899999999999</v>
      </c>
      <c r="E96" s="23">
        <v>12.439299999999999</v>
      </c>
      <c r="F96" s="23">
        <v>46.2363</v>
      </c>
      <c r="G96" s="32">
        <v>86.886340235906474</v>
      </c>
      <c r="H96" s="32"/>
      <c r="I96" s="32"/>
    </row>
    <row r="97" spans="1:9">
      <c r="A97" t="s">
        <v>1167</v>
      </c>
      <c r="C97" s="38">
        <v>99.150800000000004</v>
      </c>
      <c r="D97" s="23">
        <v>40.3123</v>
      </c>
      <c r="E97" s="23">
        <v>11.830500000000001</v>
      </c>
      <c r="F97" s="23">
        <v>46.9285</v>
      </c>
      <c r="G97" s="32">
        <v>87.609791567853264</v>
      </c>
      <c r="H97" s="32"/>
      <c r="I97" s="32"/>
    </row>
    <row r="98" spans="1:9">
      <c r="A98" t="s">
        <v>1168</v>
      </c>
      <c r="C98" s="38">
        <v>100.00790000000001</v>
      </c>
      <c r="D98" s="23">
        <v>39.676900000000003</v>
      </c>
      <c r="E98" s="23">
        <v>16.188700000000001</v>
      </c>
      <c r="F98" s="23">
        <v>43.266599999999997</v>
      </c>
      <c r="G98" s="32">
        <v>82.651250595078906</v>
      </c>
      <c r="H98" s="32"/>
      <c r="I98" s="32"/>
    </row>
    <row r="99" spans="1:9">
      <c r="A99" t="s">
        <v>1169</v>
      </c>
      <c r="C99" s="38">
        <v>100.143</v>
      </c>
      <c r="D99" s="23">
        <v>40.072699999999998</v>
      </c>
      <c r="E99" s="23">
        <v>11.493600000000001</v>
      </c>
      <c r="F99" s="23">
        <v>47.531999999999996</v>
      </c>
      <c r="G99" s="32">
        <v>88.055063071475402</v>
      </c>
      <c r="H99" s="32"/>
      <c r="I99" s="32"/>
    </row>
    <row r="100" spans="1:9">
      <c r="A100" t="s">
        <v>1170</v>
      </c>
      <c r="C100" s="38">
        <v>99.711799999999997</v>
      </c>
      <c r="D100" s="23">
        <v>40.195799999999998</v>
      </c>
      <c r="E100" s="23">
        <v>11.4931</v>
      </c>
      <c r="F100" s="23">
        <v>47.426699999999997</v>
      </c>
      <c r="G100" s="32">
        <v>88.032174550129724</v>
      </c>
      <c r="H100" s="32"/>
      <c r="I100" s="32"/>
    </row>
    <row r="101" spans="1:9">
      <c r="A101" t="s">
        <v>1171</v>
      </c>
      <c r="C101" s="38">
        <v>100.34399999999999</v>
      </c>
      <c r="D101" s="23">
        <v>39.932600000000001</v>
      </c>
      <c r="E101" s="23">
        <v>12.8956</v>
      </c>
      <c r="F101" s="23">
        <v>46.320700000000002</v>
      </c>
      <c r="G101" s="32">
        <v>86.491707693165878</v>
      </c>
      <c r="H101" s="32"/>
      <c r="I101" s="32"/>
    </row>
    <row r="102" spans="1:9">
      <c r="A102" t="s">
        <v>1172</v>
      </c>
      <c r="C102" s="38">
        <v>99.993499999999997</v>
      </c>
      <c r="D102" s="23">
        <v>39.812600000000003</v>
      </c>
      <c r="E102" s="23">
        <v>11.800800000000001</v>
      </c>
      <c r="F102" s="23">
        <v>47.503100000000003</v>
      </c>
      <c r="G102" s="32">
        <v>87.768302430163814</v>
      </c>
      <c r="H102" s="32"/>
      <c r="I102" s="32"/>
    </row>
    <row r="103" spans="1:9">
      <c r="A103" t="s">
        <v>1173</v>
      </c>
      <c r="C103" s="38">
        <v>99.8947</v>
      </c>
      <c r="D103" s="23">
        <v>40.122300000000003</v>
      </c>
      <c r="E103" s="23">
        <v>11.842499999999999</v>
      </c>
      <c r="F103" s="23">
        <v>47.1496</v>
      </c>
      <c r="G103" s="32">
        <v>87.649753697146593</v>
      </c>
      <c r="H103" s="32"/>
      <c r="I103" s="32"/>
    </row>
    <row r="104" spans="1:9">
      <c r="A104" t="s">
        <v>1174</v>
      </c>
      <c r="C104" s="38">
        <v>100.1538</v>
      </c>
      <c r="D104" s="23">
        <v>40.138300000000001</v>
      </c>
      <c r="E104" s="23">
        <v>11.9316</v>
      </c>
      <c r="F104" s="23">
        <v>47.017699999999998</v>
      </c>
      <c r="G104" s="32">
        <v>87.537856418359965</v>
      </c>
      <c r="H104" s="32"/>
      <c r="I104" s="32"/>
    </row>
    <row r="105" spans="1:9">
      <c r="A105" t="s">
        <v>1175</v>
      </c>
      <c r="C105" s="38">
        <v>99.731300000000005</v>
      </c>
      <c r="D105" s="23">
        <v>40.0777</v>
      </c>
      <c r="E105" s="23">
        <v>12.373200000000001</v>
      </c>
      <c r="F105" s="23">
        <v>46.685400000000001</v>
      </c>
      <c r="G105" s="32">
        <v>87.056241532285171</v>
      </c>
      <c r="H105" s="32"/>
      <c r="I105" s="32"/>
    </row>
    <row r="106" spans="1:9">
      <c r="A106" t="s">
        <v>1176</v>
      </c>
      <c r="C106" s="38">
        <v>99.607299999999995</v>
      </c>
      <c r="D106" s="23">
        <v>40.228000000000002</v>
      </c>
      <c r="E106" s="23">
        <v>12.3385</v>
      </c>
      <c r="F106" s="23">
        <v>46.582900000000002</v>
      </c>
      <c r="G106" s="32">
        <v>87.0631184835364</v>
      </c>
      <c r="H106" s="32"/>
      <c r="I106" s="32"/>
    </row>
    <row r="107" spans="1:9">
      <c r="A107" t="s">
        <v>1177</v>
      </c>
      <c r="C107" s="38">
        <v>99.513400000000004</v>
      </c>
      <c r="D107" s="23">
        <v>40.235799999999998</v>
      </c>
      <c r="E107" s="23">
        <v>12.2898</v>
      </c>
      <c r="F107" s="23">
        <v>46.636899999999997</v>
      </c>
      <c r="G107" s="32">
        <v>87.120602451876834</v>
      </c>
      <c r="H107" s="32"/>
      <c r="I107" s="32"/>
    </row>
    <row r="108" spans="1:9">
      <c r="A108" t="s">
        <v>1178</v>
      </c>
      <c r="C108" s="38">
        <v>99.915400000000005</v>
      </c>
      <c r="D108" s="23">
        <v>40.0839</v>
      </c>
      <c r="E108" s="23">
        <v>11.5398</v>
      </c>
      <c r="F108" s="23">
        <v>47.440100000000001</v>
      </c>
      <c r="G108" s="32">
        <v>87.992371403109132</v>
      </c>
      <c r="H108" s="32"/>
      <c r="I108" s="32"/>
    </row>
    <row r="109" spans="1:9">
      <c r="A109" t="s">
        <v>1179</v>
      </c>
      <c r="C109" s="38">
        <v>99.615799999999993</v>
      </c>
      <c r="D109" s="23">
        <v>40.385199999999998</v>
      </c>
      <c r="E109" s="23">
        <v>11.5343</v>
      </c>
      <c r="F109" s="23">
        <v>47.191299999999998</v>
      </c>
      <c r="G109" s="32">
        <v>87.941758306776165</v>
      </c>
      <c r="H109" s="32"/>
      <c r="I109" s="32"/>
    </row>
    <row r="110" spans="1:9">
      <c r="A110" t="s">
        <v>1180</v>
      </c>
      <c r="C110" s="38">
        <v>99.552899999999994</v>
      </c>
      <c r="D110" s="23">
        <v>40.360500000000002</v>
      </c>
      <c r="E110" s="23">
        <v>11.6119</v>
      </c>
      <c r="F110" s="23">
        <v>47.160899999999998</v>
      </c>
      <c r="G110" s="32">
        <v>87.863603621519317</v>
      </c>
      <c r="H110" s="32"/>
      <c r="I110" s="32"/>
    </row>
    <row r="111" spans="1:9">
      <c r="A111" t="s">
        <v>1181</v>
      </c>
      <c r="C111" s="38">
        <v>99.527199999999993</v>
      </c>
      <c r="D111" s="23">
        <v>40.3508</v>
      </c>
      <c r="E111" s="23">
        <v>11.9465</v>
      </c>
      <c r="F111" s="23">
        <v>46.841500000000003</v>
      </c>
      <c r="G111" s="32">
        <v>87.483180354408333</v>
      </c>
      <c r="H111" s="32"/>
      <c r="I111" s="32"/>
    </row>
    <row r="112" spans="1:9">
      <c r="A112" t="s">
        <v>1182</v>
      </c>
      <c r="C112" s="38">
        <v>99.6357</v>
      </c>
      <c r="D112" s="23">
        <v>40.296799999999998</v>
      </c>
      <c r="E112" s="23">
        <v>11.9636</v>
      </c>
      <c r="F112" s="23">
        <v>46.890799999999999</v>
      </c>
      <c r="G112" s="32">
        <v>87.479035958546774</v>
      </c>
      <c r="H112" s="32"/>
      <c r="I112" s="32"/>
    </row>
    <row r="113" spans="1:9">
      <c r="A113" t="s">
        <v>1183</v>
      </c>
      <c r="C113" s="38">
        <v>99.617099999999994</v>
      </c>
      <c r="D113" s="23">
        <v>40.334400000000002</v>
      </c>
      <c r="E113" s="23">
        <v>11.9457</v>
      </c>
      <c r="F113" s="23">
        <v>46.839399999999998</v>
      </c>
      <c r="G113" s="32">
        <v>87.48342272674337</v>
      </c>
      <c r="H113" s="32"/>
      <c r="I113" s="32"/>
    </row>
    <row r="114" spans="1:9">
      <c r="A114" t="s">
        <v>1184</v>
      </c>
      <c r="C114" s="38">
        <v>99.793999999999997</v>
      </c>
      <c r="D114" s="23">
        <v>40.283000000000001</v>
      </c>
      <c r="E114" s="23">
        <v>11.9346</v>
      </c>
      <c r="F114" s="23">
        <v>46.916600000000003</v>
      </c>
      <c r="G114" s="32">
        <v>87.511607602935356</v>
      </c>
      <c r="H114" s="32"/>
      <c r="I114" s="32"/>
    </row>
    <row r="115" spans="1:9">
      <c r="A115" t="s">
        <v>1185</v>
      </c>
      <c r="C115" s="38">
        <v>99.905699999999996</v>
      </c>
      <c r="D115" s="23">
        <v>40.438099999999999</v>
      </c>
      <c r="E115" s="23">
        <v>12.0814</v>
      </c>
      <c r="F115" s="23">
        <v>46.603900000000003</v>
      </c>
      <c r="G115" s="32">
        <v>87.303444413813409</v>
      </c>
      <c r="H115" s="32"/>
      <c r="I115" s="32"/>
    </row>
    <row r="116" spans="1:9">
      <c r="A116" t="s">
        <v>1186</v>
      </c>
      <c r="C116" s="38">
        <v>99.812799999999996</v>
      </c>
      <c r="D116" s="23">
        <v>40.385599999999997</v>
      </c>
      <c r="E116" s="23">
        <v>11.952400000000001</v>
      </c>
      <c r="F116" s="23">
        <v>46.797600000000003</v>
      </c>
      <c r="G116" s="32">
        <v>87.467498071643661</v>
      </c>
      <c r="H116" s="32"/>
      <c r="I116" s="32"/>
    </row>
    <row r="117" spans="1:9">
      <c r="A117" t="s">
        <v>1187</v>
      </c>
      <c r="C117" s="38">
        <v>99.995400000000004</v>
      </c>
      <c r="D117" s="23">
        <v>40.091799999999999</v>
      </c>
      <c r="E117" s="23">
        <v>13.0106</v>
      </c>
      <c r="F117" s="23">
        <v>46.012099999999997</v>
      </c>
      <c r="G117" s="32">
        <v>86.308844296822713</v>
      </c>
      <c r="H117" s="32"/>
      <c r="I117" s="32"/>
    </row>
    <row r="118" spans="1:9">
      <c r="A118" t="s">
        <v>1188</v>
      </c>
      <c r="C118" s="38">
        <v>100.00239999999999</v>
      </c>
      <c r="D118" s="23">
        <v>40.058999999999997</v>
      </c>
      <c r="E118" s="23">
        <v>13.2797</v>
      </c>
      <c r="F118" s="23">
        <v>45.808900000000001</v>
      </c>
      <c r="G118" s="32">
        <v>86.011962281076308</v>
      </c>
      <c r="H118" s="32"/>
      <c r="I118" s="32"/>
    </row>
    <row r="119" spans="1:9">
      <c r="A119" t="s">
        <v>1189</v>
      </c>
      <c r="C119" s="38">
        <v>100.37990000000001</v>
      </c>
      <c r="D119" s="23">
        <v>39.9482</v>
      </c>
      <c r="E119" s="23">
        <v>13.2098</v>
      </c>
      <c r="F119" s="23">
        <v>45.985300000000002</v>
      </c>
      <c r="G119" s="32">
        <v>86.121340043005475</v>
      </c>
      <c r="H119" s="32"/>
      <c r="I119" s="32"/>
    </row>
    <row r="120" spans="1:9">
      <c r="A120" t="s">
        <v>1190</v>
      </c>
      <c r="C120" s="38">
        <v>100.15260000000001</v>
      </c>
      <c r="D120" s="23">
        <v>40.128799999999998</v>
      </c>
      <c r="E120" s="23">
        <v>12.7605</v>
      </c>
      <c r="F120" s="23">
        <v>46.249400000000001</v>
      </c>
      <c r="G120" s="32">
        <v>86.596413200972762</v>
      </c>
      <c r="H120" s="32"/>
      <c r="I120" s="32"/>
    </row>
    <row r="121" spans="1:9">
      <c r="A121" t="s">
        <v>1191</v>
      </c>
      <c r="C121" s="38">
        <v>100.1645</v>
      </c>
      <c r="D121" s="23">
        <v>40.004199999999997</v>
      </c>
      <c r="E121" s="23">
        <v>12.6592</v>
      </c>
      <c r="F121" s="23">
        <v>46.483499999999999</v>
      </c>
      <c r="G121" s="32">
        <v>86.746808216898046</v>
      </c>
      <c r="H121" s="32"/>
      <c r="I121" s="32"/>
    </row>
    <row r="122" spans="1:9">
      <c r="A122" t="s">
        <v>1192</v>
      </c>
      <c r="C122" s="38">
        <v>100.1088</v>
      </c>
      <c r="D122" s="23">
        <v>40.086399999999998</v>
      </c>
      <c r="E122" s="23">
        <v>12.696199999999999</v>
      </c>
      <c r="F122" s="23">
        <v>46.349600000000002</v>
      </c>
      <c r="G122" s="32">
        <v>86.679947345822981</v>
      </c>
      <c r="H122" s="32"/>
      <c r="I122" s="32"/>
    </row>
    <row r="123" spans="1:9">
      <c r="A123" t="s">
        <v>1193</v>
      </c>
      <c r="C123" s="38">
        <v>99.926400000000001</v>
      </c>
      <c r="D123" s="23">
        <v>40.409700000000001</v>
      </c>
      <c r="E123" s="23">
        <v>11.4985</v>
      </c>
      <c r="F123" s="23">
        <v>47.204700000000003</v>
      </c>
      <c r="G123" s="32">
        <v>87.977687120541859</v>
      </c>
      <c r="H123" s="32"/>
      <c r="I123" s="32"/>
    </row>
    <row r="124" spans="1:9">
      <c r="A124" t="s">
        <v>1194</v>
      </c>
      <c r="C124" s="38">
        <v>100.02500000000001</v>
      </c>
      <c r="D124" s="23">
        <v>40.369900000000001</v>
      </c>
      <c r="E124" s="23">
        <v>11.357200000000001</v>
      </c>
      <c r="F124" s="23">
        <v>47.368200000000002</v>
      </c>
      <c r="G124" s="32">
        <v>88.144036225734041</v>
      </c>
      <c r="H124" s="32"/>
      <c r="I124" s="32"/>
    </row>
    <row r="125" spans="1:9">
      <c r="A125" t="s">
        <v>1195</v>
      </c>
      <c r="C125" s="38">
        <v>100.09010000000001</v>
      </c>
      <c r="D125" s="23">
        <v>40.363599999999998</v>
      </c>
      <c r="E125" s="23">
        <v>11.389699999999999</v>
      </c>
      <c r="F125" s="23">
        <v>47.357300000000002</v>
      </c>
      <c r="G125" s="32">
        <v>88.11173101879011</v>
      </c>
      <c r="H125" s="32"/>
      <c r="I125" s="32"/>
    </row>
    <row r="126" spans="1:9">
      <c r="A126" t="s">
        <v>1196</v>
      </c>
      <c r="C126" s="38">
        <v>99.887900000000002</v>
      </c>
      <c r="D126" s="23">
        <v>40.535400000000003</v>
      </c>
      <c r="E126" s="23">
        <v>11.402799999999999</v>
      </c>
      <c r="F126" s="23">
        <v>47.2029</v>
      </c>
      <c r="G126" s="32">
        <v>88.065404639102297</v>
      </c>
      <c r="H126" s="32"/>
      <c r="I126" s="32"/>
    </row>
    <row r="127" spans="1:9">
      <c r="A127" t="s">
        <v>1197</v>
      </c>
      <c r="C127" s="38">
        <v>99.998099999999994</v>
      </c>
      <c r="D127" s="23">
        <v>40.570799999999998</v>
      </c>
      <c r="E127" s="23">
        <v>11.3302</v>
      </c>
      <c r="F127" s="23">
        <v>47.210900000000002</v>
      </c>
      <c r="G127" s="32">
        <v>88.134145160797217</v>
      </c>
      <c r="H127" s="32"/>
      <c r="I127" s="32"/>
    </row>
    <row r="128" spans="1:9">
      <c r="A128" t="s">
        <v>1198</v>
      </c>
      <c r="C128" s="38">
        <v>100.0722</v>
      </c>
      <c r="D128" s="23">
        <v>40.3309</v>
      </c>
      <c r="E128" s="23">
        <v>11.691599999999999</v>
      </c>
      <c r="F128" s="23">
        <v>47.106000000000002</v>
      </c>
      <c r="G128" s="32">
        <v>87.777983672838175</v>
      </c>
      <c r="H128" s="32"/>
      <c r="I128" s="32"/>
    </row>
    <row r="129" spans="1:9">
      <c r="A129" t="s">
        <v>1199</v>
      </c>
      <c r="C129" s="38">
        <v>100.4165</v>
      </c>
      <c r="D129" s="23">
        <v>40.083100000000002</v>
      </c>
      <c r="E129" s="23">
        <v>11.800800000000001</v>
      </c>
      <c r="F129" s="23">
        <v>47.263100000000001</v>
      </c>
      <c r="G129" s="32">
        <v>87.713821588829106</v>
      </c>
      <c r="H129" s="32"/>
      <c r="I129" s="32"/>
    </row>
    <row r="130" spans="1:9">
      <c r="A130" t="s">
        <v>1200</v>
      </c>
      <c r="C130" s="38">
        <v>99.904300000000006</v>
      </c>
      <c r="D130" s="23">
        <v>40.428699999999999</v>
      </c>
      <c r="E130" s="23">
        <v>11.571099999999999</v>
      </c>
      <c r="F130" s="23">
        <v>47.145099999999999</v>
      </c>
      <c r="G130" s="32">
        <v>87.897523137554927</v>
      </c>
      <c r="H130" s="32"/>
      <c r="I130" s="32"/>
    </row>
    <row r="131" spans="1:9">
      <c r="A131" t="s">
        <v>1201</v>
      </c>
      <c r="C131" s="38">
        <v>99.751300000000001</v>
      </c>
      <c r="D131" s="23">
        <v>40.490699999999997</v>
      </c>
      <c r="E131" s="23">
        <v>11.5688</v>
      </c>
      <c r="F131" s="23">
        <v>47.077100000000002</v>
      </c>
      <c r="G131" s="32">
        <v>87.884277050013566</v>
      </c>
      <c r="H131" s="32"/>
      <c r="I131" s="32"/>
    </row>
    <row r="132" spans="1:9">
      <c r="A132" t="s">
        <v>1202</v>
      </c>
      <c r="C132" s="38">
        <v>100.13760000000001</v>
      </c>
      <c r="D132" s="23">
        <v>40.344499999999996</v>
      </c>
      <c r="E132" s="23">
        <v>11.614000000000001</v>
      </c>
      <c r="F132" s="23">
        <v>47.185099999999998</v>
      </c>
      <c r="G132" s="32">
        <v>87.867145291676863</v>
      </c>
      <c r="H132" s="32"/>
      <c r="I132" s="32"/>
    </row>
    <row r="133" spans="1:9">
      <c r="A133" t="s">
        <v>1203</v>
      </c>
      <c r="C133" s="38">
        <v>100.14919999999999</v>
      </c>
      <c r="D133" s="23">
        <v>40.24</v>
      </c>
      <c r="E133" s="23">
        <v>12.2517</v>
      </c>
      <c r="F133" s="23">
        <v>46.720300000000002</v>
      </c>
      <c r="G133" s="32">
        <v>87.175389966306753</v>
      </c>
      <c r="H133" s="32"/>
      <c r="I133" s="32"/>
    </row>
    <row r="134" spans="1:9">
      <c r="A134" t="s">
        <v>1204</v>
      </c>
      <c r="C134" s="38">
        <v>100.33240000000001</v>
      </c>
      <c r="D134" s="23">
        <v>40.176499999999997</v>
      </c>
      <c r="E134" s="23">
        <v>12.319100000000001</v>
      </c>
      <c r="F134" s="23">
        <v>46.634999999999998</v>
      </c>
      <c r="G134" s="32">
        <v>87.09340175706798</v>
      </c>
      <c r="H134" s="32"/>
      <c r="I134" s="32"/>
    </row>
    <row r="135" spans="1:9">
      <c r="A135" t="s">
        <v>1205</v>
      </c>
      <c r="C135" s="38">
        <v>100.0363</v>
      </c>
      <c r="D135" s="23">
        <v>40.195399999999999</v>
      </c>
      <c r="E135" s="23">
        <v>12.345499999999999</v>
      </c>
      <c r="F135" s="23">
        <v>46.633099999999999</v>
      </c>
      <c r="G135" s="32">
        <v>87.068860523791358</v>
      </c>
      <c r="H135" s="32"/>
      <c r="I135" s="32"/>
    </row>
    <row r="136" spans="1:9">
      <c r="A136" t="s">
        <v>1206</v>
      </c>
      <c r="C136" s="38">
        <v>100.0523</v>
      </c>
      <c r="D136" s="23">
        <v>40.2789</v>
      </c>
      <c r="E136" s="23">
        <v>11.973699999999999</v>
      </c>
      <c r="F136" s="23">
        <v>46.905500000000004</v>
      </c>
      <c r="G136" s="32">
        <v>87.473224930108017</v>
      </c>
      <c r="H136" s="32"/>
      <c r="I136" s="32"/>
    </row>
    <row r="137" spans="1:9">
      <c r="A137" t="s">
        <v>1207</v>
      </c>
      <c r="C137" s="38">
        <v>99.688699999999997</v>
      </c>
      <c r="D137" s="23">
        <v>40.235300000000002</v>
      </c>
      <c r="E137" s="23">
        <v>11.9472</v>
      </c>
      <c r="F137" s="23">
        <v>46.9863</v>
      </c>
      <c r="G137" s="32">
        <v>87.516298747849703</v>
      </c>
      <c r="H137" s="32"/>
      <c r="I137" s="32"/>
    </row>
    <row r="138" spans="1:9">
      <c r="A138" t="s">
        <v>1208</v>
      </c>
      <c r="C138" s="38">
        <v>99.753699999999995</v>
      </c>
      <c r="D138" s="23">
        <v>40.158900000000003</v>
      </c>
      <c r="E138" s="23">
        <v>12.210100000000001</v>
      </c>
      <c r="F138" s="23">
        <v>46.7652</v>
      </c>
      <c r="G138" s="32">
        <v>87.224075467340171</v>
      </c>
      <c r="H138" s="32"/>
      <c r="I138" s="32"/>
    </row>
    <row r="139" spans="1:9">
      <c r="A139" t="s">
        <v>1209</v>
      </c>
      <c r="C139" s="38">
        <v>99.646500000000003</v>
      </c>
      <c r="D139" s="23">
        <v>40.151899999999998</v>
      </c>
      <c r="E139" s="23">
        <v>12.564399999999999</v>
      </c>
      <c r="F139" s="23">
        <v>46.424100000000003</v>
      </c>
      <c r="G139" s="32">
        <v>86.818361833724538</v>
      </c>
      <c r="H139" s="32"/>
      <c r="I139" s="32"/>
    </row>
    <row r="140" spans="1:9">
      <c r="A140" t="s">
        <v>1210</v>
      </c>
      <c r="C140" s="38">
        <v>99.576499999999996</v>
      </c>
      <c r="D140" s="23">
        <v>40.1601</v>
      </c>
      <c r="E140" s="23">
        <v>12.653600000000001</v>
      </c>
      <c r="F140" s="23">
        <v>46.296100000000003</v>
      </c>
      <c r="G140" s="32">
        <v>86.705397256262486</v>
      </c>
      <c r="H140" s="32"/>
      <c r="I140" s="32"/>
    </row>
    <row r="141" spans="1:9">
      <c r="A141" t="s">
        <v>1211</v>
      </c>
      <c r="C141" s="38">
        <v>99.415899999999993</v>
      </c>
      <c r="D141" s="23">
        <v>40.003700000000002</v>
      </c>
      <c r="E141" s="23">
        <v>12.694100000000001</v>
      </c>
      <c r="F141" s="23">
        <v>46.431199999999997</v>
      </c>
      <c r="G141" s="32">
        <v>86.702150461840716</v>
      </c>
      <c r="H141" s="32"/>
      <c r="I141" s="32"/>
    </row>
    <row r="142" spans="1:9">
      <c r="A142" t="s">
        <v>1212</v>
      </c>
      <c r="C142" s="38">
        <v>99.824799999999996</v>
      </c>
      <c r="D142" s="23">
        <v>39.849800000000002</v>
      </c>
      <c r="E142" s="23">
        <v>13.8443</v>
      </c>
      <c r="F142" s="23">
        <v>45.419600000000003</v>
      </c>
      <c r="G142" s="32">
        <v>85.397351356703652</v>
      </c>
      <c r="H142" s="32"/>
      <c r="I142" s="32"/>
    </row>
    <row r="143" spans="1:9">
      <c r="A143" t="s">
        <v>1213</v>
      </c>
      <c r="C143" s="38">
        <v>99.825800000000001</v>
      </c>
      <c r="D143" s="23">
        <v>39.919499999999999</v>
      </c>
      <c r="E143" s="23">
        <v>14.0244</v>
      </c>
      <c r="F143" s="23">
        <v>45.218800000000002</v>
      </c>
      <c r="G143" s="32">
        <v>85.179586448597632</v>
      </c>
      <c r="H143" s="32"/>
      <c r="I143" s="32"/>
    </row>
    <row r="144" spans="1:9">
      <c r="A144" t="s">
        <v>1214</v>
      </c>
      <c r="C144" s="38">
        <v>99.770600000000002</v>
      </c>
      <c r="D144" s="23">
        <v>39.9116</v>
      </c>
      <c r="E144" s="23">
        <v>14.4131</v>
      </c>
      <c r="F144" s="23">
        <v>44.7727</v>
      </c>
      <c r="G144" s="32">
        <v>84.703114011083443</v>
      </c>
      <c r="H144" s="32"/>
      <c r="I144" s="32"/>
    </row>
    <row r="145" spans="1:9">
      <c r="A145" t="s">
        <v>1215</v>
      </c>
      <c r="C145" s="38">
        <v>99.696100000000001</v>
      </c>
      <c r="D145" s="23">
        <v>40.322499999999998</v>
      </c>
      <c r="E145" s="23">
        <v>11.0937</v>
      </c>
      <c r="F145" s="23">
        <v>47.634799999999998</v>
      </c>
      <c r="G145" s="32">
        <v>88.444648290104482</v>
      </c>
      <c r="H145" s="32"/>
      <c r="I145" s="32"/>
    </row>
    <row r="146" spans="1:9">
      <c r="A146" t="s">
        <v>1216</v>
      </c>
      <c r="C146" s="38">
        <v>99.929199999999994</v>
      </c>
      <c r="D146" s="23">
        <v>40.218499999999999</v>
      </c>
      <c r="E146" s="23">
        <v>11.2079</v>
      </c>
      <c r="F146" s="23">
        <v>47.643700000000003</v>
      </c>
      <c r="G146" s="32">
        <v>88.341490602242686</v>
      </c>
      <c r="H146" s="32"/>
      <c r="I146" s="32"/>
    </row>
    <row r="147" spans="1:9">
      <c r="A147" t="s">
        <v>1217</v>
      </c>
      <c r="C147" s="38">
        <v>99.366699999999994</v>
      </c>
      <c r="D147" s="23">
        <v>40.476300000000002</v>
      </c>
      <c r="E147" s="23">
        <v>11.1707</v>
      </c>
      <c r="F147" s="23">
        <v>47.480699999999999</v>
      </c>
      <c r="G147" s="32">
        <v>88.340435018392881</v>
      </c>
      <c r="H147" s="32"/>
      <c r="I147" s="32"/>
    </row>
    <row r="149" spans="1:9">
      <c r="A149" t="s">
        <v>1218</v>
      </c>
      <c r="B149" t="s">
        <v>27</v>
      </c>
      <c r="C149" s="38">
        <v>99.884299999999996</v>
      </c>
      <c r="D149" s="23">
        <v>40.246600000000001</v>
      </c>
      <c r="E149" s="23">
        <v>10.412000000000001</v>
      </c>
      <c r="F149" s="23">
        <v>48.305900000000001</v>
      </c>
      <c r="G149" s="32">
        <v>89.212534997737862</v>
      </c>
      <c r="H149" s="32">
        <f>AVERAGE(G149:G198)</f>
        <v>85.882788086719884</v>
      </c>
      <c r="I149" s="32">
        <f>_xlfn.STDEV.P(G149:G198)</f>
        <v>1.0440666020819687</v>
      </c>
    </row>
    <row r="150" spans="1:9">
      <c r="A150" t="s">
        <v>1219</v>
      </c>
      <c r="B150" t="s">
        <v>27</v>
      </c>
      <c r="C150" s="38">
        <v>99.830500000000001</v>
      </c>
      <c r="D150" s="23">
        <v>40.318300000000001</v>
      </c>
      <c r="E150" s="23">
        <v>10.327500000000001</v>
      </c>
      <c r="F150" s="23">
        <v>48.311900000000001</v>
      </c>
      <c r="G150" s="32">
        <v>89.291894054497504</v>
      </c>
      <c r="H150" s="32"/>
      <c r="I150" s="32"/>
    </row>
    <row r="151" spans="1:9">
      <c r="A151" t="s">
        <v>1220</v>
      </c>
      <c r="B151" t="s">
        <v>27</v>
      </c>
      <c r="C151" s="38">
        <v>99.903800000000004</v>
      </c>
      <c r="D151" s="23">
        <v>40.2087</v>
      </c>
      <c r="E151" s="23">
        <v>10.5001</v>
      </c>
      <c r="F151" s="23">
        <v>48.276400000000002</v>
      </c>
      <c r="G151" s="32">
        <v>89.125259470287659</v>
      </c>
      <c r="H151" s="32"/>
      <c r="I151" s="32"/>
    </row>
    <row r="152" spans="1:9">
      <c r="A152" t="s">
        <v>1221</v>
      </c>
      <c r="B152" t="s">
        <v>27</v>
      </c>
      <c r="C152" s="38">
        <v>100.1408</v>
      </c>
      <c r="D152" s="23">
        <v>40.133499999999998</v>
      </c>
      <c r="E152" s="23">
        <v>10.8947</v>
      </c>
      <c r="F152" s="23">
        <v>47.972499999999997</v>
      </c>
      <c r="G152" s="32">
        <v>88.69936210632757</v>
      </c>
      <c r="H152" s="32"/>
      <c r="I152" s="32"/>
    </row>
    <row r="153" spans="1:9">
      <c r="A153" t="s">
        <v>1222</v>
      </c>
      <c r="B153" t="s">
        <v>27</v>
      </c>
      <c r="C153" s="38">
        <v>100.19159999999999</v>
      </c>
      <c r="D153" s="23">
        <v>39.803699999999999</v>
      </c>
      <c r="E153" s="23">
        <v>11.507899999999999</v>
      </c>
      <c r="F153" s="23">
        <v>47.728499999999997</v>
      </c>
      <c r="G153" s="32">
        <v>88.085344516117601</v>
      </c>
      <c r="H153" s="32"/>
      <c r="I153" s="32"/>
    </row>
    <row r="154" spans="1:9">
      <c r="A154" t="s">
        <v>1223</v>
      </c>
      <c r="B154" t="s">
        <v>27</v>
      </c>
      <c r="C154" s="38">
        <v>100.001</v>
      </c>
      <c r="D154" s="23">
        <v>39.7896</v>
      </c>
      <c r="E154" s="23">
        <v>13.9499</v>
      </c>
      <c r="F154" s="23">
        <v>45.459499999999998</v>
      </c>
      <c r="G154" s="32">
        <v>85.313343413033408</v>
      </c>
      <c r="H154" s="32"/>
      <c r="I154" s="32"/>
    </row>
    <row r="155" spans="1:9">
      <c r="A155" t="s">
        <v>1224</v>
      </c>
      <c r="B155" t="s">
        <v>27</v>
      </c>
      <c r="C155" s="38">
        <v>100.19119999999999</v>
      </c>
      <c r="D155" s="23">
        <v>39.714100000000002</v>
      </c>
      <c r="E155" s="23">
        <v>13.8635</v>
      </c>
      <c r="F155" s="23">
        <v>45.523000000000003</v>
      </c>
      <c r="G155" s="32">
        <v>85.408422368473651</v>
      </c>
      <c r="H155" s="32"/>
      <c r="I155" s="32"/>
    </row>
    <row r="156" spans="1:9">
      <c r="A156" t="s">
        <v>1225</v>
      </c>
      <c r="B156" t="s">
        <v>27</v>
      </c>
      <c r="C156" s="38">
        <v>100.1632</v>
      </c>
      <c r="D156" s="23">
        <v>39.665300000000002</v>
      </c>
      <c r="E156" s="23">
        <v>13.9373</v>
      </c>
      <c r="F156" s="23">
        <v>45.535699999999999</v>
      </c>
      <c r="G156" s="32">
        <v>85.345621208370474</v>
      </c>
      <c r="H156" s="32"/>
      <c r="I156" s="32"/>
    </row>
    <row r="157" spans="1:9">
      <c r="A157" t="s">
        <v>1226</v>
      </c>
      <c r="B157" t="s">
        <v>27</v>
      </c>
      <c r="C157" s="38">
        <v>99.445400000000006</v>
      </c>
      <c r="D157" s="23">
        <v>39.941499999999998</v>
      </c>
      <c r="E157" s="23">
        <v>13.8367</v>
      </c>
      <c r="F157" s="23">
        <v>45.3917</v>
      </c>
      <c r="G157" s="32">
        <v>85.396536431918832</v>
      </c>
      <c r="H157" s="32"/>
      <c r="I157" s="32"/>
    </row>
    <row r="158" spans="1:9">
      <c r="A158" t="s">
        <v>1227</v>
      </c>
      <c r="B158" t="s">
        <v>27</v>
      </c>
      <c r="C158" s="38">
        <v>99.875</v>
      </c>
      <c r="D158" s="23">
        <v>39.7697</v>
      </c>
      <c r="E158" s="23">
        <v>14.1076</v>
      </c>
      <c r="F158" s="23">
        <v>45.276600000000002</v>
      </c>
      <c r="G158" s="32">
        <v>85.120946272734869</v>
      </c>
      <c r="H158" s="32"/>
      <c r="I158" s="32"/>
    </row>
    <row r="159" spans="1:9">
      <c r="A159" t="s">
        <v>1228</v>
      </c>
      <c r="B159" t="s">
        <v>27</v>
      </c>
      <c r="C159" s="38">
        <v>100.18770000000001</v>
      </c>
      <c r="D159" s="23">
        <v>39.805300000000003</v>
      </c>
      <c r="E159" s="23">
        <v>14.5227</v>
      </c>
      <c r="F159" s="23">
        <v>44.815899999999999</v>
      </c>
      <c r="G159" s="32">
        <v>84.617258786693228</v>
      </c>
      <c r="H159" s="32"/>
      <c r="I159" s="32"/>
    </row>
    <row r="160" spans="1:9">
      <c r="A160" t="s">
        <v>1229</v>
      </c>
      <c r="B160" t="s">
        <v>27</v>
      </c>
      <c r="C160" s="38">
        <v>100.2287</v>
      </c>
      <c r="D160" s="23">
        <v>39.679299999999998</v>
      </c>
      <c r="E160" s="23">
        <v>14.127700000000001</v>
      </c>
      <c r="F160" s="23">
        <v>45.306399999999996</v>
      </c>
      <c r="G160" s="32">
        <v>85.111244789416034</v>
      </c>
      <c r="H160" s="32"/>
      <c r="I160" s="32"/>
    </row>
    <row r="161" spans="1:9">
      <c r="A161" t="s">
        <v>1230</v>
      </c>
      <c r="B161" t="s">
        <v>27</v>
      </c>
      <c r="C161" s="38">
        <v>100.3168</v>
      </c>
      <c r="D161" s="23">
        <v>39.524799999999999</v>
      </c>
      <c r="E161" s="23">
        <v>14.254799999999999</v>
      </c>
      <c r="F161" s="23">
        <v>45.366300000000003</v>
      </c>
      <c r="G161" s="32">
        <v>85.014233843494821</v>
      </c>
      <c r="H161" s="32"/>
      <c r="I161" s="32"/>
    </row>
    <row r="162" spans="1:9">
      <c r="A162" t="s">
        <v>1231</v>
      </c>
      <c r="B162" t="s">
        <v>27</v>
      </c>
      <c r="C162" s="38">
        <v>100.0706</v>
      </c>
      <c r="D162" s="23">
        <v>39.701999999999998</v>
      </c>
      <c r="E162" s="23">
        <v>13.8003</v>
      </c>
      <c r="F162" s="23">
        <v>45.597799999999999</v>
      </c>
      <c r="G162" s="32">
        <v>85.485655626874177</v>
      </c>
      <c r="H162" s="32"/>
      <c r="I162" s="32"/>
    </row>
    <row r="163" spans="1:9">
      <c r="A163" t="s">
        <v>1232</v>
      </c>
      <c r="B163" t="s">
        <v>27</v>
      </c>
      <c r="C163" s="38">
        <v>99.825800000000001</v>
      </c>
      <c r="D163" s="23">
        <v>39.538899999999998</v>
      </c>
      <c r="E163" s="23">
        <v>13.643800000000001</v>
      </c>
      <c r="F163" s="23">
        <v>45.95</v>
      </c>
      <c r="G163" s="32">
        <v>85.721033758567742</v>
      </c>
      <c r="H163" s="32"/>
      <c r="I163" s="32"/>
    </row>
    <row r="164" spans="1:9">
      <c r="A164" t="s">
        <v>1233</v>
      </c>
      <c r="B164" t="s">
        <v>27</v>
      </c>
      <c r="C164" s="38">
        <v>99.68</v>
      </c>
      <c r="D164" s="23">
        <v>39.9679</v>
      </c>
      <c r="E164" s="23">
        <v>13.653700000000001</v>
      </c>
      <c r="F164" s="23">
        <v>45.515700000000002</v>
      </c>
      <c r="G164" s="32">
        <v>85.595459873316102</v>
      </c>
      <c r="H164" s="32"/>
      <c r="I164" s="32"/>
    </row>
    <row r="165" spans="1:9">
      <c r="A165" t="s">
        <v>1234</v>
      </c>
      <c r="B165" t="s">
        <v>27</v>
      </c>
      <c r="C165" s="38">
        <v>99.759799999999998</v>
      </c>
      <c r="D165" s="23">
        <v>39.895800000000001</v>
      </c>
      <c r="E165" s="23">
        <v>13.6227</v>
      </c>
      <c r="F165" s="23">
        <v>45.6096</v>
      </c>
      <c r="G165" s="32">
        <v>85.648813215429058</v>
      </c>
      <c r="H165" s="32"/>
      <c r="I165" s="32"/>
    </row>
    <row r="166" spans="1:9">
      <c r="A166" t="s">
        <v>1235</v>
      </c>
      <c r="B166" t="s">
        <v>27</v>
      </c>
      <c r="C166" s="38">
        <v>100.276</v>
      </c>
      <c r="D166" s="23">
        <v>40.019500000000001</v>
      </c>
      <c r="E166" s="23">
        <v>13.3531</v>
      </c>
      <c r="F166" s="23">
        <v>45.773699999999998</v>
      </c>
      <c r="G166" s="32">
        <v>85.936225472346393</v>
      </c>
      <c r="H166" s="32"/>
      <c r="I166" s="32"/>
    </row>
    <row r="167" spans="1:9">
      <c r="A167" t="s">
        <v>1236</v>
      </c>
      <c r="B167" t="s">
        <v>27</v>
      </c>
      <c r="C167" s="38">
        <v>100.1584</v>
      </c>
      <c r="D167" s="23">
        <v>39.816899999999997</v>
      </c>
      <c r="E167" s="23">
        <v>13.328900000000001</v>
      </c>
      <c r="F167" s="23">
        <v>45.9572</v>
      </c>
      <c r="G167" s="32">
        <v>86.006355634783887</v>
      </c>
      <c r="H167" s="32"/>
      <c r="I167" s="32"/>
    </row>
    <row r="168" spans="1:9">
      <c r="A168" t="s">
        <v>1237</v>
      </c>
      <c r="B168" t="s">
        <v>27</v>
      </c>
      <c r="C168" s="38">
        <v>100.34950000000001</v>
      </c>
      <c r="D168" s="23">
        <v>39.860700000000001</v>
      </c>
      <c r="E168" s="23">
        <v>13.2636</v>
      </c>
      <c r="F168" s="23">
        <v>46.039099999999998</v>
      </c>
      <c r="G168" s="32">
        <v>86.086698907157668</v>
      </c>
      <c r="H168" s="32"/>
      <c r="I168" s="32"/>
    </row>
    <row r="169" spans="1:9">
      <c r="A169" t="s">
        <v>1238</v>
      </c>
      <c r="B169" t="s">
        <v>27</v>
      </c>
      <c r="C169" s="38">
        <v>99.998099999999994</v>
      </c>
      <c r="D169" s="23">
        <v>39.860799999999998</v>
      </c>
      <c r="E169" s="23">
        <v>13.520300000000001</v>
      </c>
      <c r="F169" s="23">
        <v>45.770899999999997</v>
      </c>
      <c r="G169" s="32">
        <v>85.78441298565366</v>
      </c>
      <c r="H169" s="32"/>
      <c r="I169" s="32"/>
    </row>
    <row r="170" spans="1:9">
      <c r="A170" t="s">
        <v>1239</v>
      </c>
      <c r="B170" t="s">
        <v>27</v>
      </c>
      <c r="C170" s="38">
        <v>100.36109999999999</v>
      </c>
      <c r="D170" s="23">
        <v>39.816200000000002</v>
      </c>
      <c r="E170" s="23">
        <v>13.760300000000001</v>
      </c>
      <c r="F170" s="23">
        <v>45.5655</v>
      </c>
      <c r="G170" s="32">
        <v>85.512857859166544</v>
      </c>
      <c r="H170" s="32"/>
      <c r="I170" s="32"/>
    </row>
    <row r="171" spans="1:9">
      <c r="A171" t="s">
        <v>1240</v>
      </c>
      <c r="B171" t="s">
        <v>27</v>
      </c>
      <c r="C171" s="38">
        <v>100.1888</v>
      </c>
      <c r="D171" s="23">
        <v>39.904699999999998</v>
      </c>
      <c r="E171" s="23">
        <v>13.674200000000001</v>
      </c>
      <c r="F171" s="23">
        <v>45.554000000000002</v>
      </c>
      <c r="G171" s="32">
        <v>85.587330464101314</v>
      </c>
      <c r="H171" s="32"/>
      <c r="I171" s="32"/>
    </row>
    <row r="172" spans="1:9">
      <c r="A172" t="s">
        <v>1241</v>
      </c>
      <c r="B172" t="s">
        <v>27</v>
      </c>
      <c r="C172" s="38">
        <v>100.1844</v>
      </c>
      <c r="D172" s="23">
        <v>39.956299999999999</v>
      </c>
      <c r="E172" s="23">
        <v>13.535</v>
      </c>
      <c r="F172" s="23">
        <v>45.615900000000003</v>
      </c>
      <c r="G172" s="32">
        <v>85.729707011919643</v>
      </c>
      <c r="H172" s="32"/>
      <c r="I172" s="32"/>
    </row>
    <row r="173" spans="1:9">
      <c r="A173" t="s">
        <v>1242</v>
      </c>
      <c r="B173" t="s">
        <v>27</v>
      </c>
      <c r="C173" s="38">
        <v>100.0667</v>
      </c>
      <c r="D173" s="23">
        <v>39.833399999999997</v>
      </c>
      <c r="E173" s="23">
        <v>13.8108</v>
      </c>
      <c r="F173" s="23">
        <v>45.509599999999999</v>
      </c>
      <c r="G173" s="32">
        <v>85.45216329357666</v>
      </c>
      <c r="H173" s="32"/>
      <c r="I173" s="32"/>
    </row>
    <row r="174" spans="1:9">
      <c r="A174" t="s">
        <v>1243</v>
      </c>
      <c r="B174" t="s">
        <v>27</v>
      </c>
      <c r="C174" s="38">
        <v>100.20359999999999</v>
      </c>
      <c r="D174" s="23">
        <v>39.828899999999997</v>
      </c>
      <c r="E174" s="23">
        <v>13.4526</v>
      </c>
      <c r="F174" s="23">
        <v>45.8566</v>
      </c>
      <c r="G174" s="32">
        <v>85.868233732734595</v>
      </c>
      <c r="H174" s="32"/>
      <c r="I174" s="32"/>
    </row>
    <row r="175" spans="1:9">
      <c r="A175" t="s">
        <v>1244</v>
      </c>
      <c r="B175" t="s">
        <v>27</v>
      </c>
      <c r="C175" s="38">
        <v>100.2856</v>
      </c>
      <c r="D175" s="23">
        <v>40.035699999999999</v>
      </c>
      <c r="E175" s="23">
        <v>13.2821</v>
      </c>
      <c r="F175" s="23">
        <v>45.829099999999997</v>
      </c>
      <c r="G175" s="32">
        <v>86.015092007046846</v>
      </c>
      <c r="H175" s="32"/>
      <c r="I175" s="32"/>
    </row>
    <row r="176" spans="1:9">
      <c r="A176" t="s">
        <v>1245</v>
      </c>
      <c r="B176" t="s">
        <v>27</v>
      </c>
      <c r="C176" s="38">
        <v>100.2809</v>
      </c>
      <c r="D176" s="23">
        <v>39.997599999999998</v>
      </c>
      <c r="E176" s="23">
        <v>13.512</v>
      </c>
      <c r="F176" s="23">
        <v>45.591900000000003</v>
      </c>
      <c r="G176" s="32">
        <v>85.744069342675999</v>
      </c>
      <c r="H176" s="32"/>
      <c r="I176" s="32"/>
    </row>
    <row r="177" spans="1:9">
      <c r="A177" t="s">
        <v>1246</v>
      </c>
      <c r="B177" t="s">
        <v>27</v>
      </c>
      <c r="C177" s="38">
        <v>100.0912</v>
      </c>
      <c r="D177" s="23">
        <v>39.893599999999999</v>
      </c>
      <c r="E177" s="23">
        <v>13.527699999999999</v>
      </c>
      <c r="F177" s="23">
        <v>45.718299999999999</v>
      </c>
      <c r="G177" s="32">
        <v>85.763705447578488</v>
      </c>
      <c r="H177" s="32"/>
      <c r="I177" s="32"/>
    </row>
    <row r="178" spans="1:9">
      <c r="A178" t="s">
        <v>1247</v>
      </c>
      <c r="B178" t="s">
        <v>27</v>
      </c>
      <c r="C178" s="38">
        <v>100.218</v>
      </c>
      <c r="D178" s="23">
        <v>39.962899999999998</v>
      </c>
      <c r="E178" s="23">
        <v>13.580399999999999</v>
      </c>
      <c r="F178" s="23">
        <v>45.580599999999997</v>
      </c>
      <c r="G178" s="32">
        <v>85.679194756900131</v>
      </c>
      <c r="H178" s="32"/>
      <c r="I178" s="32"/>
    </row>
    <row r="179" spans="1:9">
      <c r="A179" t="s">
        <v>1248</v>
      </c>
      <c r="B179" t="s">
        <v>27</v>
      </c>
      <c r="C179" s="38">
        <v>99.828199999999995</v>
      </c>
      <c r="D179" s="23">
        <v>39.958599999999997</v>
      </c>
      <c r="E179" s="23">
        <v>13.5533</v>
      </c>
      <c r="F179" s="23">
        <v>45.628399999999999</v>
      </c>
      <c r="G179" s="32">
        <v>85.716524248156418</v>
      </c>
      <c r="H179" s="32"/>
      <c r="I179" s="32"/>
    </row>
    <row r="180" spans="1:9">
      <c r="A180" t="s">
        <v>1249</v>
      </c>
      <c r="B180" t="s">
        <v>27</v>
      </c>
      <c r="C180" s="38">
        <v>100.1357</v>
      </c>
      <c r="D180" s="23">
        <v>39.945799999999998</v>
      </c>
      <c r="E180" s="23">
        <v>13.611499999999999</v>
      </c>
      <c r="F180" s="23">
        <v>45.6081</v>
      </c>
      <c r="G180" s="32">
        <v>85.658516033064998</v>
      </c>
      <c r="H180" s="32"/>
      <c r="I180" s="32"/>
    </row>
    <row r="181" spans="1:9">
      <c r="A181" t="s">
        <v>1250</v>
      </c>
      <c r="B181" t="s">
        <v>27</v>
      </c>
      <c r="C181" s="38">
        <v>99.855699999999999</v>
      </c>
      <c r="D181" s="23">
        <v>39.887599999999999</v>
      </c>
      <c r="E181" s="23">
        <v>13.6898</v>
      </c>
      <c r="F181" s="23">
        <v>45.595799999999997</v>
      </c>
      <c r="G181" s="32">
        <v>85.584579290283074</v>
      </c>
      <c r="H181" s="32"/>
      <c r="I181" s="32"/>
    </row>
    <row r="182" spans="1:9">
      <c r="A182" t="s">
        <v>1251</v>
      </c>
      <c r="B182" t="s">
        <v>27</v>
      </c>
      <c r="C182" s="38">
        <v>99.871200000000002</v>
      </c>
      <c r="D182" s="23">
        <v>39.981499999999997</v>
      </c>
      <c r="E182" s="23">
        <v>13.6075</v>
      </c>
      <c r="F182" s="23">
        <v>45.588700000000003</v>
      </c>
      <c r="G182" s="32">
        <v>85.656900012922236</v>
      </c>
      <c r="H182" s="32"/>
      <c r="I182" s="32"/>
    </row>
    <row r="183" spans="1:9">
      <c r="A183" t="s">
        <v>1252</v>
      </c>
      <c r="B183" t="s">
        <v>27</v>
      </c>
      <c r="C183" s="38">
        <v>100.3296</v>
      </c>
      <c r="D183" s="23">
        <v>39.888500000000001</v>
      </c>
      <c r="E183" s="23">
        <v>13.7447</v>
      </c>
      <c r="F183" s="23">
        <v>45.470100000000002</v>
      </c>
      <c r="G183" s="32">
        <v>85.500941819001056</v>
      </c>
      <c r="H183" s="32"/>
      <c r="I183" s="32"/>
    </row>
    <row r="184" spans="1:9">
      <c r="A184" t="s">
        <v>1253</v>
      </c>
      <c r="B184" t="s">
        <v>27</v>
      </c>
      <c r="C184" s="38">
        <v>100.17019999999999</v>
      </c>
      <c r="D184" s="23">
        <v>39.852200000000003</v>
      </c>
      <c r="E184" s="23">
        <v>13.6767</v>
      </c>
      <c r="F184" s="23">
        <v>45.632300000000001</v>
      </c>
      <c r="G184" s="32">
        <v>85.606249499310167</v>
      </c>
      <c r="H184" s="32"/>
      <c r="I184" s="32"/>
    </row>
    <row r="185" spans="1:9">
      <c r="A185" t="s">
        <v>1254</v>
      </c>
      <c r="B185" t="s">
        <v>27</v>
      </c>
      <c r="C185" s="38">
        <v>100.1281</v>
      </c>
      <c r="D185" s="23">
        <v>39.759099999999997</v>
      </c>
      <c r="E185" s="23">
        <v>13.802300000000001</v>
      </c>
      <c r="F185" s="23">
        <v>45.631500000000003</v>
      </c>
      <c r="G185" s="32">
        <v>85.493022796681998</v>
      </c>
      <c r="H185" s="32"/>
      <c r="I185" s="32"/>
    </row>
    <row r="186" spans="1:9">
      <c r="A186" t="s">
        <v>1255</v>
      </c>
      <c r="B186" t="s">
        <v>27</v>
      </c>
      <c r="C186" s="38">
        <v>100.1709</v>
      </c>
      <c r="D186" s="23">
        <v>39.702199999999998</v>
      </c>
      <c r="E186" s="23">
        <v>13.746499999999999</v>
      </c>
      <c r="F186" s="23">
        <v>45.671900000000001</v>
      </c>
      <c r="G186" s="32">
        <v>85.554133628623973</v>
      </c>
      <c r="H186" s="32"/>
      <c r="I186" s="32"/>
    </row>
    <row r="187" spans="1:9">
      <c r="A187" t="s">
        <v>1256</v>
      </c>
      <c r="B187" t="s">
        <v>27</v>
      </c>
      <c r="C187" s="38">
        <v>100.1412</v>
      </c>
      <c r="D187" s="23">
        <v>39.773800000000001</v>
      </c>
      <c r="E187" s="23">
        <v>14.0901</v>
      </c>
      <c r="F187" s="23">
        <v>45.2761</v>
      </c>
      <c r="G187" s="32">
        <v>85.136520169848282</v>
      </c>
      <c r="H187" s="32"/>
      <c r="I187" s="32"/>
    </row>
    <row r="188" spans="1:9">
      <c r="A188" t="s">
        <v>1257</v>
      </c>
      <c r="B188" t="s">
        <v>27</v>
      </c>
      <c r="C188" s="38">
        <v>99.850300000000004</v>
      </c>
      <c r="D188" s="23">
        <v>39.629300000000001</v>
      </c>
      <c r="E188" s="23">
        <v>14.051</v>
      </c>
      <c r="F188" s="23">
        <v>45.478099999999998</v>
      </c>
      <c r="G188" s="32">
        <v>85.227783800583509</v>
      </c>
      <c r="H188" s="32"/>
      <c r="I188" s="32"/>
    </row>
    <row r="189" spans="1:9">
      <c r="A189" t="s">
        <v>1258</v>
      </c>
      <c r="B189" t="s">
        <v>27</v>
      </c>
      <c r="C189" s="38">
        <v>100.5478</v>
      </c>
      <c r="D189" s="23">
        <v>39.622900000000001</v>
      </c>
      <c r="E189" s="23">
        <v>13.9834</v>
      </c>
      <c r="F189" s="23">
        <v>45.5505</v>
      </c>
      <c r="G189" s="32">
        <v>85.308345985086845</v>
      </c>
      <c r="H189" s="32"/>
      <c r="I189" s="32"/>
    </row>
    <row r="190" spans="1:9">
      <c r="A190" t="s">
        <v>1259</v>
      </c>
      <c r="B190" t="s">
        <v>27</v>
      </c>
      <c r="C190" s="38">
        <v>100.343</v>
      </c>
      <c r="D190" s="23">
        <v>39.873199999999997</v>
      </c>
      <c r="E190" s="23">
        <v>13.832599999999999</v>
      </c>
      <c r="F190" s="23">
        <v>45.434199999999997</v>
      </c>
      <c r="G190" s="32">
        <v>85.411896486648203</v>
      </c>
      <c r="H190" s="32"/>
      <c r="I190" s="32"/>
    </row>
    <row r="191" spans="1:9">
      <c r="A191" t="s">
        <v>1260</v>
      </c>
      <c r="B191" t="s">
        <v>27</v>
      </c>
      <c r="C191" s="38">
        <v>100.3425</v>
      </c>
      <c r="D191" s="23">
        <v>39.853499999999997</v>
      </c>
      <c r="E191" s="23">
        <v>13.723000000000001</v>
      </c>
      <c r="F191" s="23">
        <v>45.533999999999999</v>
      </c>
      <c r="G191" s="32">
        <v>85.537899373864235</v>
      </c>
      <c r="H191" s="32"/>
      <c r="I191" s="32"/>
    </row>
    <row r="192" spans="1:9">
      <c r="A192" t="s">
        <v>1261</v>
      </c>
      <c r="B192" t="s">
        <v>27</v>
      </c>
      <c r="C192" s="38">
        <v>100.49930000000001</v>
      </c>
      <c r="D192" s="23">
        <v>39.7117</v>
      </c>
      <c r="E192" s="23">
        <v>13.7613</v>
      </c>
      <c r="F192" s="23">
        <v>45.701799999999999</v>
      </c>
      <c r="G192" s="32">
        <v>85.548922238080252</v>
      </c>
      <c r="H192" s="32"/>
      <c r="I192" s="32"/>
    </row>
    <row r="193" spans="1:9">
      <c r="A193" t="s">
        <v>1262</v>
      </c>
      <c r="B193" t="s">
        <v>27</v>
      </c>
      <c r="C193" s="38">
        <v>100.1086</v>
      </c>
      <c r="D193" s="23">
        <v>39.756799999999998</v>
      </c>
      <c r="E193" s="23">
        <v>13.944900000000001</v>
      </c>
      <c r="F193" s="23">
        <v>45.420699999999997</v>
      </c>
      <c r="G193" s="32">
        <v>85.307135354650839</v>
      </c>
      <c r="H193" s="32"/>
      <c r="I193" s="32"/>
    </row>
    <row r="194" spans="1:9">
      <c r="A194" t="s">
        <v>1263</v>
      </c>
      <c r="B194" t="s">
        <v>27</v>
      </c>
      <c r="C194" s="38">
        <v>99.936499999999995</v>
      </c>
      <c r="D194" s="23">
        <v>39.795299999999997</v>
      </c>
      <c r="E194" s="23">
        <v>13.538600000000001</v>
      </c>
      <c r="F194" s="23">
        <v>45.799100000000003</v>
      </c>
      <c r="G194" s="32">
        <v>85.775426948629971</v>
      </c>
      <c r="H194" s="32"/>
      <c r="I194" s="32"/>
    </row>
    <row r="195" spans="1:9">
      <c r="A195" t="s">
        <v>1264</v>
      </c>
      <c r="B195" t="s">
        <v>27</v>
      </c>
      <c r="C195" s="38">
        <v>100.3133</v>
      </c>
      <c r="D195" s="23">
        <v>39.645800000000001</v>
      </c>
      <c r="E195" s="23">
        <v>13.6273</v>
      </c>
      <c r="F195" s="23">
        <v>45.886200000000002</v>
      </c>
      <c r="G195" s="32">
        <v>85.718838259810752</v>
      </c>
      <c r="H195" s="32"/>
      <c r="I195" s="32"/>
    </row>
    <row r="196" spans="1:9">
      <c r="A196" t="s">
        <v>1265</v>
      </c>
      <c r="B196" t="s">
        <v>27</v>
      </c>
      <c r="C196" s="38">
        <v>99.991799999999998</v>
      </c>
      <c r="D196" s="23">
        <v>39.693300000000001</v>
      </c>
      <c r="E196" s="23">
        <v>13.6911</v>
      </c>
      <c r="F196" s="23">
        <v>45.773800000000001</v>
      </c>
      <c r="G196" s="32">
        <v>85.631414092782947</v>
      </c>
      <c r="H196" s="32"/>
      <c r="I196" s="32"/>
    </row>
    <row r="197" spans="1:9">
      <c r="A197" t="s">
        <v>1266</v>
      </c>
      <c r="B197" t="s">
        <v>27</v>
      </c>
      <c r="C197" s="38">
        <v>100.1721</v>
      </c>
      <c r="D197" s="23">
        <v>39.771599999999999</v>
      </c>
      <c r="E197" s="23">
        <v>13.656499999999999</v>
      </c>
      <c r="F197" s="23">
        <v>45.681399999999996</v>
      </c>
      <c r="G197" s="32">
        <v>85.637684631390002</v>
      </c>
      <c r="H197" s="32"/>
      <c r="I197" s="32"/>
    </row>
    <row r="198" spans="1:9">
      <c r="A198" t="s">
        <v>1267</v>
      </c>
      <c r="B198" t="s">
        <v>27</v>
      </c>
      <c r="C198" s="38">
        <v>100.5391</v>
      </c>
      <c r="D198" s="23">
        <v>39.974499999999999</v>
      </c>
      <c r="E198" s="23">
        <v>13.507199999999999</v>
      </c>
      <c r="F198" s="23">
        <v>45.663800000000002</v>
      </c>
      <c r="G198" s="32">
        <v>85.767658017642503</v>
      </c>
      <c r="H198" s="32"/>
      <c r="I198" s="32"/>
    </row>
    <row r="199" spans="1:9">
      <c r="C199" s="38"/>
      <c r="D199" s="23"/>
      <c r="E199" s="23"/>
      <c r="F199" s="23"/>
      <c r="G199" s="32"/>
      <c r="H199" s="32"/>
      <c r="I199" s="32"/>
    </row>
    <row r="200" spans="1:9">
      <c r="A200" t="s">
        <v>1268</v>
      </c>
      <c r="B200" t="s">
        <v>75</v>
      </c>
      <c r="C200" s="38">
        <v>100.0244</v>
      </c>
      <c r="D200" s="23">
        <v>39.670299999999997</v>
      </c>
      <c r="E200" s="23">
        <v>14.006600000000001</v>
      </c>
      <c r="F200" s="23">
        <v>45.398899999999998</v>
      </c>
      <c r="G200" s="32">
        <v>85.245676662549627</v>
      </c>
      <c r="H200" s="32">
        <f>AVERAGE(G200:G239)</f>
        <v>85.582199622051832</v>
      </c>
      <c r="I200" s="32">
        <f>_xlfn.STDEV.P(G200:G239)</f>
        <v>1.0957422194339261</v>
      </c>
    </row>
    <row r="201" spans="1:9">
      <c r="A201" t="s">
        <v>1269</v>
      </c>
      <c r="B201" t="s">
        <v>75</v>
      </c>
      <c r="C201" s="38">
        <v>100.14019999999999</v>
      </c>
      <c r="D201" s="23">
        <v>39.594499999999996</v>
      </c>
      <c r="E201" s="23">
        <v>13.7507</v>
      </c>
      <c r="F201" s="23">
        <v>45.785800000000002</v>
      </c>
      <c r="G201" s="32">
        <v>85.581120660620257</v>
      </c>
      <c r="H201" s="32"/>
      <c r="I201" s="32"/>
    </row>
    <row r="202" spans="1:9">
      <c r="A202" t="s">
        <v>1270</v>
      </c>
      <c r="B202" t="s">
        <v>75</v>
      </c>
      <c r="C202" s="38">
        <v>100.0928</v>
      </c>
      <c r="D202" s="23">
        <v>39.7331</v>
      </c>
      <c r="E202" s="23">
        <v>14.116899999999999</v>
      </c>
      <c r="F202" s="23">
        <v>45.268000000000001</v>
      </c>
      <c r="G202" s="32">
        <v>85.110190780212136</v>
      </c>
      <c r="H202" s="32"/>
      <c r="I202" s="32"/>
    </row>
    <row r="203" spans="1:9">
      <c r="A203" t="s">
        <v>1271</v>
      </c>
      <c r="B203" t="s">
        <v>75</v>
      </c>
      <c r="C203" s="38">
        <v>100.6011</v>
      </c>
      <c r="D203" s="23">
        <v>39.721200000000003</v>
      </c>
      <c r="E203" s="23">
        <v>14.234400000000001</v>
      </c>
      <c r="F203" s="23">
        <v>45.148600000000002</v>
      </c>
      <c r="G203" s="32">
        <v>84.971145232962613</v>
      </c>
      <c r="H203" s="32"/>
      <c r="I203" s="32"/>
    </row>
    <row r="204" spans="1:9">
      <c r="A204" t="s">
        <v>1272</v>
      </c>
      <c r="B204" t="s">
        <v>75</v>
      </c>
      <c r="C204" s="38">
        <v>100.71420000000001</v>
      </c>
      <c r="D204" s="23">
        <v>39.646799999999999</v>
      </c>
      <c r="E204" s="23">
        <v>14.148899999999999</v>
      </c>
      <c r="F204" s="23">
        <v>45.276600000000002</v>
      </c>
      <c r="G204" s="32">
        <v>85.083885067500702</v>
      </c>
      <c r="H204" s="32"/>
      <c r="I204" s="32"/>
    </row>
    <row r="205" spans="1:9">
      <c r="A205" t="s">
        <v>1273</v>
      </c>
      <c r="B205" t="s">
        <v>75</v>
      </c>
      <c r="C205" s="38">
        <v>100.4529</v>
      </c>
      <c r="D205" s="23">
        <v>39.859499999999997</v>
      </c>
      <c r="E205" s="23">
        <v>13.966699999999999</v>
      </c>
      <c r="F205" s="23">
        <v>45.235100000000003</v>
      </c>
      <c r="G205" s="32">
        <v>85.236092365904426</v>
      </c>
      <c r="H205" s="32"/>
      <c r="I205" s="32"/>
    </row>
    <row r="206" spans="1:9">
      <c r="A206" t="s">
        <v>1274</v>
      </c>
      <c r="B206" t="s">
        <v>75</v>
      </c>
      <c r="C206" s="38">
        <v>100.3767</v>
      </c>
      <c r="D206" s="23">
        <v>39.879800000000003</v>
      </c>
      <c r="E206" s="23">
        <v>13.7781</v>
      </c>
      <c r="F206" s="23">
        <v>45.468699999999998</v>
      </c>
      <c r="G206" s="32">
        <v>85.470445427321792</v>
      </c>
      <c r="H206" s="32"/>
      <c r="I206" s="32"/>
    </row>
    <row r="207" spans="1:9">
      <c r="A207" t="s">
        <v>1275</v>
      </c>
      <c r="B207" t="s">
        <v>75</v>
      </c>
      <c r="C207" s="38">
        <v>100.6568</v>
      </c>
      <c r="D207" s="23">
        <v>39.709200000000003</v>
      </c>
      <c r="E207" s="23">
        <v>13.5709</v>
      </c>
      <c r="F207" s="23">
        <v>45.779299999999999</v>
      </c>
      <c r="G207" s="32">
        <v>85.741041771870613</v>
      </c>
      <c r="H207" s="32"/>
      <c r="I207" s="32"/>
    </row>
    <row r="208" spans="1:9">
      <c r="A208" t="s">
        <v>1276</v>
      </c>
      <c r="B208" t="s">
        <v>75</v>
      </c>
      <c r="C208" s="38">
        <v>100.0141</v>
      </c>
      <c r="D208" s="23">
        <v>39.9544</v>
      </c>
      <c r="E208" s="23">
        <v>12.6982</v>
      </c>
      <c r="F208" s="23">
        <v>46.453400000000002</v>
      </c>
      <c r="G208" s="32">
        <v>86.703938357870527</v>
      </c>
      <c r="H208" s="32"/>
      <c r="I208" s="32"/>
    </row>
    <row r="209" spans="1:9">
      <c r="A209" t="s">
        <v>1277</v>
      </c>
      <c r="B209" t="s">
        <v>75</v>
      </c>
      <c r="C209" s="38">
        <v>99.857200000000006</v>
      </c>
      <c r="D209" s="23">
        <v>39.927</v>
      </c>
      <c r="E209" s="23">
        <v>12.678100000000001</v>
      </c>
      <c r="F209" s="23">
        <v>46.496400000000001</v>
      </c>
      <c r="G209" s="32">
        <v>86.73284045257104</v>
      </c>
      <c r="H209" s="32"/>
      <c r="I209" s="32"/>
    </row>
    <row r="210" spans="1:9">
      <c r="A210" t="s">
        <v>1278</v>
      </c>
      <c r="B210" t="s">
        <v>75</v>
      </c>
      <c r="C210" s="38">
        <v>99.636700000000005</v>
      </c>
      <c r="D210" s="23">
        <v>40.085599999999999</v>
      </c>
      <c r="E210" s="23">
        <v>12.5054</v>
      </c>
      <c r="F210" s="23">
        <v>46.428699999999999</v>
      </c>
      <c r="G210" s="32">
        <v>86.873264252303343</v>
      </c>
      <c r="H210" s="32"/>
      <c r="I210" s="32"/>
    </row>
    <row r="211" spans="1:9">
      <c r="A211" t="s">
        <v>1279</v>
      </c>
      <c r="B211" t="s">
        <v>75</v>
      </c>
      <c r="C211" s="38">
        <v>99.724699999999999</v>
      </c>
      <c r="D211" s="23">
        <v>40.130499999999998</v>
      </c>
      <c r="E211" s="23">
        <v>12.6348</v>
      </c>
      <c r="F211" s="23">
        <v>46.267400000000002</v>
      </c>
      <c r="G211" s="32">
        <v>86.715385030752401</v>
      </c>
      <c r="H211" s="32"/>
      <c r="I211" s="32"/>
    </row>
    <row r="212" spans="1:9">
      <c r="A212" t="s">
        <v>1280</v>
      </c>
      <c r="B212" t="s">
        <v>75</v>
      </c>
      <c r="C212" s="38">
        <v>100.0975</v>
      </c>
      <c r="D212" s="23">
        <v>39.9011</v>
      </c>
      <c r="E212" s="23">
        <v>12.5977</v>
      </c>
      <c r="F212" s="23">
        <v>46.584600000000002</v>
      </c>
      <c r="G212" s="32">
        <v>86.82756534527482</v>
      </c>
      <c r="H212" s="32"/>
      <c r="I212" s="32"/>
    </row>
    <row r="213" spans="1:9">
      <c r="A213" t="s">
        <v>1281</v>
      </c>
      <c r="B213" t="s">
        <v>75</v>
      </c>
      <c r="C213" s="38">
        <v>100.23569999999999</v>
      </c>
      <c r="D213" s="23">
        <v>39.935899999999997</v>
      </c>
      <c r="E213" s="23">
        <v>12.600300000000001</v>
      </c>
      <c r="F213" s="23">
        <v>46.500399999999999</v>
      </c>
      <c r="G213" s="32">
        <v>86.804496740653306</v>
      </c>
      <c r="H213" s="32"/>
      <c r="I213" s="32"/>
    </row>
    <row r="214" spans="1:9">
      <c r="A214" t="s">
        <v>1282</v>
      </c>
      <c r="B214" t="s">
        <v>75</v>
      </c>
      <c r="C214" s="38">
        <v>99.846500000000006</v>
      </c>
      <c r="D214" s="23">
        <v>40.011400000000002</v>
      </c>
      <c r="E214" s="23">
        <v>12.619400000000001</v>
      </c>
      <c r="F214" s="23">
        <v>46.461300000000001</v>
      </c>
      <c r="G214" s="32">
        <v>86.777488219397341</v>
      </c>
      <c r="H214" s="32"/>
      <c r="I214" s="32"/>
    </row>
    <row r="215" spans="1:9">
      <c r="A215" t="s">
        <v>1283</v>
      </c>
      <c r="B215" t="s">
        <v>75</v>
      </c>
      <c r="C215" s="38">
        <v>99.917100000000005</v>
      </c>
      <c r="D215" s="23">
        <v>40.243400000000001</v>
      </c>
      <c r="E215" s="23">
        <v>12.6205</v>
      </c>
      <c r="F215" s="23">
        <v>46.228299999999997</v>
      </c>
      <c r="G215" s="32">
        <v>86.718690761978706</v>
      </c>
      <c r="H215" s="32"/>
      <c r="I215" s="32"/>
    </row>
    <row r="216" spans="1:9">
      <c r="A216" t="s">
        <v>1284</v>
      </c>
      <c r="B216" t="s">
        <v>75</v>
      </c>
      <c r="C216" s="38">
        <v>99.899199999999993</v>
      </c>
      <c r="D216" s="23">
        <v>40.030299999999997</v>
      </c>
      <c r="E216" s="23">
        <v>12.522600000000001</v>
      </c>
      <c r="F216" s="23">
        <v>46.526899999999998</v>
      </c>
      <c r="G216" s="32">
        <v>86.881682129394022</v>
      </c>
      <c r="H216" s="32"/>
      <c r="I216" s="32"/>
    </row>
    <row r="217" spans="1:9">
      <c r="A217" t="s">
        <v>1285</v>
      </c>
      <c r="B217" t="s">
        <v>75</v>
      </c>
      <c r="C217" s="38">
        <v>99.736199999999997</v>
      </c>
      <c r="D217" s="23">
        <v>39.885199999999998</v>
      </c>
      <c r="E217" s="23">
        <v>12.733599999999999</v>
      </c>
      <c r="F217" s="23">
        <v>46.432499999999997</v>
      </c>
      <c r="G217" s="32">
        <v>86.666612635621092</v>
      </c>
      <c r="H217" s="32"/>
      <c r="I217" s="32"/>
    </row>
    <row r="218" spans="1:9">
      <c r="A218" t="s">
        <v>1286</v>
      </c>
      <c r="B218" t="s">
        <v>75</v>
      </c>
      <c r="C218" s="38">
        <v>99.784899999999993</v>
      </c>
      <c r="D218" s="23">
        <v>39.895800000000001</v>
      </c>
      <c r="E218" s="23">
        <v>12.597099999999999</v>
      </c>
      <c r="F218" s="23">
        <v>46.610300000000002</v>
      </c>
      <c r="G218" s="32">
        <v>86.834416622449154</v>
      </c>
      <c r="H218" s="32"/>
      <c r="I218" s="32"/>
    </row>
    <row r="219" spans="1:9">
      <c r="A219" t="s">
        <v>1287</v>
      </c>
      <c r="B219" t="s">
        <v>75</v>
      </c>
      <c r="C219" s="38">
        <v>100.1311</v>
      </c>
      <c r="D219" s="23">
        <v>39.997599999999998</v>
      </c>
      <c r="E219" s="23">
        <v>12.5236</v>
      </c>
      <c r="F219" s="23">
        <v>46.529000000000003</v>
      </c>
      <c r="G219" s="32">
        <v>86.881286425771364</v>
      </c>
      <c r="H219" s="32"/>
      <c r="I219" s="32"/>
    </row>
    <row r="220" spans="1:9">
      <c r="A220" t="s">
        <v>1288</v>
      </c>
      <c r="B220" t="s">
        <v>75</v>
      </c>
      <c r="C220" s="38">
        <v>100.1992</v>
      </c>
      <c r="D220" s="23">
        <v>40.239800000000002</v>
      </c>
      <c r="E220" s="23">
        <v>11.4871</v>
      </c>
      <c r="F220" s="23">
        <v>47.3157</v>
      </c>
      <c r="G220" s="32">
        <v>88.012975959210266</v>
      </c>
      <c r="H220" s="32"/>
      <c r="I220" s="32"/>
    </row>
    <row r="221" spans="1:9">
      <c r="A221" t="s">
        <v>1289</v>
      </c>
      <c r="B221" t="s">
        <v>75</v>
      </c>
      <c r="C221" s="38">
        <v>100.39579999999999</v>
      </c>
      <c r="D221" s="23">
        <v>39.802500000000002</v>
      </c>
      <c r="E221" s="23">
        <v>13.058299999999999</v>
      </c>
      <c r="F221" s="23">
        <v>46.177199999999999</v>
      </c>
      <c r="G221" s="32">
        <v>86.307925256032831</v>
      </c>
      <c r="H221" s="32"/>
      <c r="I221" s="32"/>
    </row>
    <row r="222" spans="1:9">
      <c r="A222" t="s">
        <v>1290</v>
      </c>
      <c r="B222" t="s">
        <v>75</v>
      </c>
      <c r="C222" s="38">
        <v>100.4863</v>
      </c>
      <c r="D222" s="23">
        <v>39.726799999999997</v>
      </c>
      <c r="E222" s="23">
        <v>13.981999999999999</v>
      </c>
      <c r="F222" s="23">
        <v>45.359400000000001</v>
      </c>
      <c r="G222" s="32">
        <v>85.256834567399565</v>
      </c>
      <c r="H222" s="32"/>
      <c r="I222" s="32"/>
    </row>
    <row r="223" spans="1:9">
      <c r="A223" t="s">
        <v>1291</v>
      </c>
      <c r="B223" t="s">
        <v>75</v>
      </c>
      <c r="C223" s="38">
        <v>100.7852</v>
      </c>
      <c r="D223" s="23">
        <v>39.172400000000003</v>
      </c>
      <c r="E223" s="23">
        <v>14.843400000000001</v>
      </c>
      <c r="F223" s="23">
        <v>45.105800000000002</v>
      </c>
      <c r="G223" s="32">
        <v>84.415807066559381</v>
      </c>
      <c r="H223" s="32"/>
      <c r="I223" s="32"/>
    </row>
    <row r="224" spans="1:9">
      <c r="A224" t="s">
        <v>1292</v>
      </c>
      <c r="B224" t="s">
        <v>75</v>
      </c>
      <c r="C224" s="38">
        <v>100.5436</v>
      </c>
      <c r="D224" s="23">
        <v>39.674300000000002</v>
      </c>
      <c r="E224" s="23">
        <v>15.0084</v>
      </c>
      <c r="F224" s="23">
        <v>44.4086</v>
      </c>
      <c r="G224" s="32">
        <v>84.062223720143265</v>
      </c>
      <c r="H224" s="32"/>
      <c r="I224" s="32"/>
    </row>
    <row r="225" spans="1:9">
      <c r="A225" t="s">
        <v>1293</v>
      </c>
      <c r="B225" t="s">
        <v>75</v>
      </c>
      <c r="C225" s="38">
        <v>100.629</v>
      </c>
      <c r="D225" s="23">
        <v>39.591000000000001</v>
      </c>
      <c r="E225" s="23">
        <v>14.9162</v>
      </c>
      <c r="F225" s="23">
        <v>44.609400000000001</v>
      </c>
      <c r="G225" s="32">
        <v>84.204705878260668</v>
      </c>
      <c r="H225" s="32"/>
      <c r="I225" s="32"/>
    </row>
    <row r="226" spans="1:9">
      <c r="A226" t="s">
        <v>1294</v>
      </c>
      <c r="B226" t="s">
        <v>75</v>
      </c>
      <c r="C226" s="38">
        <v>100.4123</v>
      </c>
      <c r="D226" s="23">
        <v>39.566899999999997</v>
      </c>
      <c r="E226" s="23">
        <v>14.9185</v>
      </c>
      <c r="F226" s="23">
        <v>44.5961</v>
      </c>
      <c r="G226" s="32">
        <v>84.198688243593395</v>
      </c>
      <c r="H226" s="32"/>
      <c r="I226" s="32"/>
    </row>
    <row r="227" spans="1:9">
      <c r="A227" t="s">
        <v>1295</v>
      </c>
      <c r="B227" t="s">
        <v>75</v>
      </c>
      <c r="C227" s="38">
        <v>100.3702</v>
      </c>
      <c r="D227" s="23">
        <v>39.613399999999999</v>
      </c>
      <c r="E227" s="23">
        <v>14.865</v>
      </c>
      <c r="F227" s="23">
        <v>44.545099999999998</v>
      </c>
      <c r="G227" s="32">
        <v>84.231234973996578</v>
      </c>
      <c r="H227" s="32"/>
      <c r="I227" s="32"/>
    </row>
    <row r="228" spans="1:9">
      <c r="A228" t="s">
        <v>1296</v>
      </c>
      <c r="B228" t="s">
        <v>75</v>
      </c>
      <c r="C228" s="38">
        <v>100.834</v>
      </c>
      <c r="D228" s="23">
        <v>39.401400000000002</v>
      </c>
      <c r="E228" s="23">
        <v>15.094099999999999</v>
      </c>
      <c r="F228" s="23">
        <v>44.637700000000002</v>
      </c>
      <c r="G228" s="32">
        <v>84.054877146778182</v>
      </c>
      <c r="H228" s="32"/>
      <c r="I228" s="32"/>
    </row>
    <row r="229" spans="1:9">
      <c r="A229" t="s">
        <v>1297</v>
      </c>
      <c r="B229" t="s">
        <v>75</v>
      </c>
      <c r="C229" s="38">
        <v>100.4239</v>
      </c>
      <c r="D229" s="23">
        <v>39.502499999999998</v>
      </c>
      <c r="E229" s="23">
        <v>15.036300000000001</v>
      </c>
      <c r="F229" s="23">
        <v>44.591000000000001</v>
      </c>
      <c r="G229" s="32">
        <v>84.092233865089554</v>
      </c>
      <c r="H229" s="32"/>
      <c r="I229" s="32"/>
    </row>
    <row r="230" spans="1:9">
      <c r="A230" t="s">
        <v>1298</v>
      </c>
      <c r="B230" t="s">
        <v>75</v>
      </c>
      <c r="C230" s="38">
        <v>100.61060000000001</v>
      </c>
      <c r="D230" s="23">
        <v>39.538600000000002</v>
      </c>
      <c r="E230" s="23">
        <v>15.2668</v>
      </c>
      <c r="F230" s="23">
        <v>44.339300000000001</v>
      </c>
      <c r="G230" s="32">
        <v>83.811008705264371</v>
      </c>
      <c r="H230" s="32"/>
      <c r="I230" s="32"/>
    </row>
    <row r="231" spans="1:9">
      <c r="A231" t="s">
        <v>1299</v>
      </c>
      <c r="B231" t="s">
        <v>75</v>
      </c>
      <c r="C231" s="38">
        <v>100.4581</v>
      </c>
      <c r="D231" s="23">
        <v>39.757899999999999</v>
      </c>
      <c r="E231" s="23">
        <v>15.3995</v>
      </c>
      <c r="F231" s="23">
        <v>43.968600000000002</v>
      </c>
      <c r="G231" s="32">
        <v>83.578333496595022</v>
      </c>
      <c r="H231" s="32"/>
      <c r="I231" s="32"/>
    </row>
    <row r="232" spans="1:9">
      <c r="A232" t="s">
        <v>1300</v>
      </c>
      <c r="B232" t="s">
        <v>75</v>
      </c>
      <c r="C232" s="38">
        <v>100.6391</v>
      </c>
      <c r="D232" s="23">
        <v>39.646599999999999</v>
      </c>
      <c r="E232" s="23">
        <v>13.6229</v>
      </c>
      <c r="F232" s="23">
        <v>45.8371</v>
      </c>
      <c r="G232" s="32">
        <v>85.709683006188456</v>
      </c>
      <c r="H232" s="32"/>
      <c r="I232" s="32"/>
    </row>
    <row r="233" spans="1:9">
      <c r="A233" t="s">
        <v>1301</v>
      </c>
      <c r="B233" t="s">
        <v>75</v>
      </c>
      <c r="C233" s="38">
        <v>100.3982</v>
      </c>
      <c r="D233" s="23">
        <v>39.831400000000002</v>
      </c>
      <c r="E233" s="23">
        <v>13.4664</v>
      </c>
      <c r="F233" s="23">
        <v>45.827500000000001</v>
      </c>
      <c r="G233" s="32">
        <v>85.848077085601815</v>
      </c>
      <c r="H233" s="32"/>
      <c r="I233" s="32"/>
    </row>
    <row r="234" spans="1:9">
      <c r="A234" t="s">
        <v>1302</v>
      </c>
      <c r="B234" t="s">
        <v>75</v>
      </c>
      <c r="C234" s="38">
        <v>100.44840000000001</v>
      </c>
      <c r="D234" s="23">
        <v>39.781599999999997</v>
      </c>
      <c r="E234" s="23">
        <v>14.1366</v>
      </c>
      <c r="F234" s="23">
        <v>45.147599999999997</v>
      </c>
      <c r="G234" s="32">
        <v>85.058694316986475</v>
      </c>
      <c r="H234" s="32"/>
      <c r="I234" s="32"/>
    </row>
    <row r="235" spans="1:9">
      <c r="A235" t="s">
        <v>1303</v>
      </c>
      <c r="B235" t="s">
        <v>75</v>
      </c>
      <c r="C235" s="38">
        <v>100.4815</v>
      </c>
      <c r="D235" s="23">
        <v>39.649099999999997</v>
      </c>
      <c r="E235" s="23">
        <v>14.758900000000001</v>
      </c>
      <c r="F235" s="23">
        <v>44.704700000000003</v>
      </c>
      <c r="G235" s="32">
        <v>84.373357550332756</v>
      </c>
      <c r="H235" s="32"/>
      <c r="I235" s="32"/>
    </row>
    <row r="236" spans="1:9">
      <c r="A236" t="s">
        <v>1304</v>
      </c>
      <c r="B236" t="s">
        <v>75</v>
      </c>
      <c r="C236" s="38">
        <v>100.09099999999999</v>
      </c>
      <c r="D236" s="23">
        <v>39.8337</v>
      </c>
      <c r="E236" s="23">
        <v>13.4977</v>
      </c>
      <c r="F236" s="23">
        <v>45.7684</v>
      </c>
      <c r="G236" s="32">
        <v>85.804136796788612</v>
      </c>
      <c r="H236" s="32"/>
      <c r="I236" s="32"/>
    </row>
    <row r="237" spans="1:9">
      <c r="A237" t="s">
        <v>1305</v>
      </c>
      <c r="B237" t="s">
        <v>75</v>
      </c>
      <c r="C237" s="38">
        <v>100.193</v>
      </c>
      <c r="D237" s="23">
        <v>39.872999999999998</v>
      </c>
      <c r="E237" s="23">
        <v>13.8034</v>
      </c>
      <c r="F237" s="23">
        <v>45.3125</v>
      </c>
      <c r="G237" s="32">
        <v>85.404805252967051</v>
      </c>
      <c r="H237" s="32"/>
      <c r="I237" s="32"/>
    </row>
    <row r="238" spans="1:9">
      <c r="A238" t="s">
        <v>1306</v>
      </c>
      <c r="B238" t="s">
        <v>75</v>
      </c>
      <c r="C238" s="38">
        <v>100.0963</v>
      </c>
      <c r="D238" s="23">
        <v>39.851599999999998</v>
      </c>
      <c r="E238" s="23">
        <v>13.8467</v>
      </c>
      <c r="F238" s="23">
        <v>45.426299999999998</v>
      </c>
      <c r="G238" s="32">
        <v>85.397029134440331</v>
      </c>
      <c r="H238" s="32"/>
      <c r="I238" s="32"/>
    </row>
    <row r="239" spans="1:9">
      <c r="A239" t="s">
        <v>1307</v>
      </c>
      <c r="B239" t="s">
        <v>75</v>
      </c>
      <c r="C239" s="38">
        <v>99.690399999999997</v>
      </c>
      <c r="D239" s="23">
        <v>39.732999999999997</v>
      </c>
      <c r="E239" s="23">
        <v>13.692399999999999</v>
      </c>
      <c r="F239" s="23">
        <v>45.691499999999998</v>
      </c>
      <c r="G239" s="32">
        <v>85.608087916866808</v>
      </c>
      <c r="H239" s="32"/>
      <c r="I239" s="32"/>
    </row>
    <row r="240" spans="1:9">
      <c r="A240" t="s">
        <v>1308</v>
      </c>
      <c r="B240" t="s">
        <v>75</v>
      </c>
      <c r="C240" s="38">
        <v>99.909700000000001</v>
      </c>
      <c r="D240" s="23">
        <v>39.896000000000001</v>
      </c>
      <c r="E240" s="23">
        <v>13.8825</v>
      </c>
      <c r="F240" s="23">
        <v>45.340899999999998</v>
      </c>
      <c r="G240" s="32">
        <v>85.341274617312976</v>
      </c>
      <c r="H240" s="32">
        <f>AVERAGE(G240:G286)</f>
        <v>86.546812348336545</v>
      </c>
      <c r="I240" s="32">
        <f>_xlfn.STDEV.P(G240:G286)</f>
        <v>2.0741472274674302</v>
      </c>
    </row>
    <row r="241" spans="1:9">
      <c r="A241" t="s">
        <v>1309</v>
      </c>
      <c r="B241" t="s">
        <v>75</v>
      </c>
      <c r="C241" s="38">
        <v>99.610799999999998</v>
      </c>
      <c r="D241" s="23">
        <v>39.774799999999999</v>
      </c>
      <c r="E241" s="23">
        <v>15.1791</v>
      </c>
      <c r="F241" s="23">
        <v>44.192</v>
      </c>
      <c r="G241" s="32">
        <v>83.84399849773456</v>
      </c>
      <c r="H241" s="32"/>
      <c r="I241" s="32"/>
    </row>
    <row r="242" spans="1:9">
      <c r="A242" t="s">
        <v>1310</v>
      </c>
      <c r="B242" t="s">
        <v>75</v>
      </c>
      <c r="C242" s="38">
        <v>100.2411</v>
      </c>
      <c r="D242" s="23">
        <v>39.584600000000002</v>
      </c>
      <c r="E242" s="23">
        <v>14.7445</v>
      </c>
      <c r="F242" s="23">
        <v>44.732199999999999</v>
      </c>
      <c r="G242" s="32">
        <v>84.394324521724641</v>
      </c>
      <c r="H242" s="32"/>
      <c r="I242" s="32"/>
    </row>
    <row r="243" spans="1:9">
      <c r="A243" t="s">
        <v>1311</v>
      </c>
      <c r="B243" t="s">
        <v>75</v>
      </c>
      <c r="C243" s="38">
        <v>99.843000000000004</v>
      </c>
      <c r="D243" s="23">
        <v>39.8125</v>
      </c>
      <c r="E243" s="23">
        <v>15.5144</v>
      </c>
      <c r="F243" s="23">
        <v>43.808799999999998</v>
      </c>
      <c r="G243" s="32">
        <v>83.425769112155365</v>
      </c>
      <c r="H243" s="32"/>
      <c r="I243" s="32"/>
    </row>
    <row r="244" spans="1:9">
      <c r="A244" t="s">
        <v>1312</v>
      </c>
      <c r="B244" t="s">
        <v>75</v>
      </c>
      <c r="C244" s="38">
        <v>99.880799999999994</v>
      </c>
      <c r="D244" s="23">
        <v>40.238</v>
      </c>
      <c r="E244" s="23">
        <v>11.8141</v>
      </c>
      <c r="F244" s="23">
        <v>46.985999999999997</v>
      </c>
      <c r="G244" s="32">
        <v>87.638114125218962</v>
      </c>
      <c r="H244" s="32"/>
      <c r="I244" s="32"/>
    </row>
    <row r="245" spans="1:9">
      <c r="A245" t="s">
        <v>1313</v>
      </c>
      <c r="B245" t="s">
        <v>75</v>
      </c>
      <c r="C245" s="38">
        <v>100.1544</v>
      </c>
      <c r="D245" s="23">
        <v>40.4176</v>
      </c>
      <c r="E245" s="23">
        <v>11.9116</v>
      </c>
      <c r="F245" s="23">
        <v>46.747799999999998</v>
      </c>
      <c r="G245" s="32">
        <v>87.493286731943115</v>
      </c>
      <c r="H245" s="32"/>
      <c r="I245" s="32"/>
    </row>
    <row r="246" spans="1:9">
      <c r="A246" t="s">
        <v>1314</v>
      </c>
      <c r="B246" t="s">
        <v>75</v>
      </c>
      <c r="C246" s="38">
        <v>100.1748</v>
      </c>
      <c r="D246" s="23">
        <v>40.339500000000001</v>
      </c>
      <c r="E246" s="23">
        <v>11.8393</v>
      </c>
      <c r="F246" s="23">
        <v>46.908000000000001</v>
      </c>
      <c r="G246" s="32">
        <v>87.596971575480552</v>
      </c>
      <c r="H246" s="32"/>
      <c r="I246" s="32"/>
    </row>
    <row r="247" spans="1:9">
      <c r="A247" t="s">
        <v>1315</v>
      </c>
      <c r="B247" t="s">
        <v>75</v>
      </c>
      <c r="C247" s="38">
        <v>99.861699999999999</v>
      </c>
      <c r="D247" s="23">
        <v>40.536099999999998</v>
      </c>
      <c r="E247" s="23">
        <v>11.7963</v>
      </c>
      <c r="F247" s="23">
        <v>46.784700000000001</v>
      </c>
      <c r="G247" s="32">
        <v>87.607903527221325</v>
      </c>
      <c r="H247" s="32"/>
      <c r="I247" s="32"/>
    </row>
    <row r="248" spans="1:9">
      <c r="A248" t="s">
        <v>1316</v>
      </c>
      <c r="B248" t="s">
        <v>75</v>
      </c>
      <c r="C248" s="38">
        <v>99.731999999999999</v>
      </c>
      <c r="D248" s="23">
        <v>40.558700000000002</v>
      </c>
      <c r="E248" s="23">
        <v>11.4808</v>
      </c>
      <c r="F248" s="23">
        <v>46.996000000000002</v>
      </c>
      <c r="G248" s="32">
        <v>87.947081338944145</v>
      </c>
      <c r="H248" s="32"/>
      <c r="I248" s="32"/>
    </row>
    <row r="249" spans="1:9">
      <c r="A249" t="s">
        <v>1317</v>
      </c>
      <c r="B249" t="s">
        <v>75</v>
      </c>
      <c r="C249" s="38">
        <v>100.2607</v>
      </c>
      <c r="D249" s="23">
        <v>40.404699999999998</v>
      </c>
      <c r="E249" s="23">
        <v>11.5998</v>
      </c>
      <c r="F249" s="23">
        <v>47.0274</v>
      </c>
      <c r="G249" s="32">
        <v>87.844479877232558</v>
      </c>
      <c r="H249" s="32"/>
      <c r="I249" s="32"/>
    </row>
    <row r="250" spans="1:9">
      <c r="A250" t="s">
        <v>1318</v>
      </c>
      <c r="B250" t="s">
        <v>75</v>
      </c>
      <c r="C250" s="38">
        <v>99.778999999999996</v>
      </c>
      <c r="D250" s="23">
        <v>40.319099999999999</v>
      </c>
      <c r="E250" s="23">
        <v>11.6357</v>
      </c>
      <c r="F250" s="23">
        <v>47.124099999999999</v>
      </c>
      <c r="G250" s="32">
        <v>87.833413555879119</v>
      </c>
      <c r="H250" s="32"/>
      <c r="I250" s="32"/>
    </row>
    <row r="251" spans="1:9">
      <c r="A251" t="s">
        <v>1319</v>
      </c>
      <c r="B251" t="s">
        <v>75</v>
      </c>
      <c r="C251" s="38">
        <v>99.835499999999996</v>
      </c>
      <c r="D251" s="23">
        <v>40.246200000000002</v>
      </c>
      <c r="E251" s="23">
        <v>11.639099999999999</v>
      </c>
      <c r="F251" s="23">
        <v>47.177599999999998</v>
      </c>
      <c r="G251" s="32">
        <v>87.842413861935952</v>
      </c>
      <c r="H251" s="32"/>
      <c r="I251" s="32"/>
    </row>
    <row r="252" spans="1:9">
      <c r="A252" t="s">
        <v>1320</v>
      </c>
      <c r="B252" t="s">
        <v>75</v>
      </c>
      <c r="C252" s="38">
        <v>99.861699999999999</v>
      </c>
      <c r="D252" s="23">
        <v>40.215600000000002</v>
      </c>
      <c r="E252" s="23">
        <v>11.6661</v>
      </c>
      <c r="F252" s="23">
        <v>47.155200000000001</v>
      </c>
      <c r="G252" s="32">
        <v>87.812565187723607</v>
      </c>
      <c r="H252" s="32"/>
      <c r="I252" s="32"/>
    </row>
    <row r="253" spans="1:9">
      <c r="A253" t="s">
        <v>1321</v>
      </c>
      <c r="B253" t="s">
        <v>75</v>
      </c>
      <c r="C253" s="38">
        <v>99.871099999999998</v>
      </c>
      <c r="D253" s="23">
        <v>40.011600000000001</v>
      </c>
      <c r="E253" s="23">
        <v>11.9354</v>
      </c>
      <c r="F253" s="23">
        <v>47.140799999999999</v>
      </c>
      <c r="G253" s="32">
        <v>87.562885495215099</v>
      </c>
      <c r="H253" s="32"/>
      <c r="I253" s="32"/>
    </row>
    <row r="254" spans="1:9">
      <c r="A254" t="s">
        <v>1322</v>
      </c>
      <c r="B254" t="s">
        <v>75</v>
      </c>
      <c r="C254" s="38">
        <v>100.0724</v>
      </c>
      <c r="D254" s="23">
        <v>40.250900000000001</v>
      </c>
      <c r="E254" s="23">
        <v>11.6616</v>
      </c>
      <c r="F254" s="23">
        <v>47.0959</v>
      </c>
      <c r="G254" s="32">
        <v>87.803224166631082</v>
      </c>
      <c r="H254" s="32"/>
      <c r="I254" s="32"/>
    </row>
    <row r="255" spans="1:9">
      <c r="A255" t="s">
        <v>1323</v>
      </c>
      <c r="B255" t="s">
        <v>75</v>
      </c>
      <c r="C255" s="38">
        <v>99.646199999999993</v>
      </c>
      <c r="D255" s="23">
        <v>40.262500000000003</v>
      </c>
      <c r="E255" s="23">
        <v>11.9322</v>
      </c>
      <c r="F255" s="23">
        <v>46.885899999999999</v>
      </c>
      <c r="G255" s="32">
        <v>87.506651092172959</v>
      </c>
      <c r="H255" s="32"/>
      <c r="I255" s="32"/>
    </row>
    <row r="256" spans="1:9">
      <c r="A256" t="s">
        <v>1324</v>
      </c>
      <c r="B256" t="s">
        <v>75</v>
      </c>
      <c r="C256" s="38">
        <v>99.589399999999998</v>
      </c>
      <c r="D256" s="23">
        <v>40.265300000000003</v>
      </c>
      <c r="E256" s="23">
        <v>12.551500000000001</v>
      </c>
      <c r="F256" s="23">
        <v>46.229799999999997</v>
      </c>
      <c r="G256" s="32">
        <v>86.78207762079424</v>
      </c>
      <c r="H256" s="32"/>
      <c r="I256" s="32"/>
    </row>
    <row r="257" spans="1:9">
      <c r="A257" t="s">
        <v>1325</v>
      </c>
      <c r="B257" t="s">
        <v>75</v>
      </c>
      <c r="C257" s="38">
        <v>99.7577</v>
      </c>
      <c r="D257" s="23">
        <v>39.866599999999998</v>
      </c>
      <c r="E257" s="23">
        <v>13.603</v>
      </c>
      <c r="F257" s="23">
        <v>45.610500000000002</v>
      </c>
      <c r="G257" s="32">
        <v>85.666834303614081</v>
      </c>
      <c r="H257" s="32"/>
      <c r="I257" s="32"/>
    </row>
    <row r="258" spans="1:9">
      <c r="A258" t="s">
        <v>1326</v>
      </c>
      <c r="B258" t="s">
        <v>75</v>
      </c>
      <c r="C258" s="38">
        <v>99.769499999999994</v>
      </c>
      <c r="D258" s="23">
        <v>39.861899999999999</v>
      </c>
      <c r="E258" s="23">
        <v>14.4533</v>
      </c>
      <c r="F258" s="23">
        <v>44.773200000000003</v>
      </c>
      <c r="G258" s="32">
        <v>84.667135820343958</v>
      </c>
      <c r="H258" s="32"/>
      <c r="I258" s="32"/>
    </row>
    <row r="259" spans="1:9">
      <c r="A259" t="s">
        <v>1327</v>
      </c>
      <c r="B259" t="s">
        <v>75</v>
      </c>
      <c r="C259" s="38">
        <v>100.0373</v>
      </c>
      <c r="D259" s="23">
        <v>39.665199999999999</v>
      </c>
      <c r="E259" s="23">
        <v>15.514200000000001</v>
      </c>
      <c r="F259" s="23">
        <v>43.953600000000002</v>
      </c>
      <c r="G259" s="32">
        <v>83.471523882658232</v>
      </c>
      <c r="H259" s="32"/>
      <c r="I259" s="32"/>
    </row>
    <row r="260" spans="1:9">
      <c r="A260" t="s">
        <v>1328</v>
      </c>
      <c r="B260" t="s">
        <v>75</v>
      </c>
      <c r="C260" s="38">
        <v>100.7025</v>
      </c>
      <c r="D260" s="23">
        <v>39.433</v>
      </c>
      <c r="E260" s="23">
        <v>15.510999999999999</v>
      </c>
      <c r="F260" s="23">
        <v>44.1995</v>
      </c>
      <c r="G260" s="32">
        <v>83.551185720662389</v>
      </c>
      <c r="H260" s="32"/>
      <c r="I260" s="32"/>
    </row>
    <row r="261" spans="1:9">
      <c r="A261" t="s">
        <v>1329</v>
      </c>
      <c r="B261" t="s">
        <v>75</v>
      </c>
      <c r="C261" s="38">
        <v>100.285</v>
      </c>
      <c r="D261" s="23">
        <v>39.447600000000001</v>
      </c>
      <c r="E261" s="23">
        <v>15.5457</v>
      </c>
      <c r="F261" s="23">
        <v>44.1143</v>
      </c>
      <c r="G261" s="32">
        <v>83.493877664658896</v>
      </c>
      <c r="H261" s="32"/>
      <c r="I261" s="32"/>
    </row>
    <row r="262" spans="1:9">
      <c r="A262" t="s">
        <v>1330</v>
      </c>
      <c r="B262" t="s">
        <v>75</v>
      </c>
      <c r="C262" s="38">
        <v>100.4023</v>
      </c>
      <c r="D262" s="23">
        <v>39.550899999999999</v>
      </c>
      <c r="E262" s="23">
        <v>15.009600000000001</v>
      </c>
      <c r="F262" s="23">
        <v>44.510899999999999</v>
      </c>
      <c r="G262" s="32">
        <v>84.091957480722741</v>
      </c>
      <c r="H262" s="32"/>
      <c r="I262" s="32"/>
    </row>
    <row r="263" spans="1:9">
      <c r="A263" t="s">
        <v>1331</v>
      </c>
      <c r="B263" t="s">
        <v>75</v>
      </c>
      <c r="C263" s="38">
        <v>99.5047</v>
      </c>
      <c r="D263" s="23">
        <v>40.550800000000002</v>
      </c>
      <c r="E263" s="23">
        <v>11.095000000000001</v>
      </c>
      <c r="F263" s="23">
        <v>47.434899999999999</v>
      </c>
      <c r="G263" s="32">
        <v>88.40039829524855</v>
      </c>
      <c r="H263" s="32"/>
      <c r="I263" s="32"/>
    </row>
    <row r="264" spans="1:9">
      <c r="A264" t="s">
        <v>1332</v>
      </c>
      <c r="B264" t="s">
        <v>75</v>
      </c>
      <c r="C264" s="38">
        <v>100.15989999999999</v>
      </c>
      <c r="D264" s="23">
        <v>40.475299999999997</v>
      </c>
      <c r="E264" s="23">
        <v>11.0823</v>
      </c>
      <c r="F264" s="23">
        <v>47.464100000000002</v>
      </c>
      <c r="G264" s="32">
        <v>88.418440542035128</v>
      </c>
      <c r="H264" s="32"/>
      <c r="I264" s="32"/>
    </row>
    <row r="265" spans="1:9">
      <c r="A265" t="s">
        <v>1333</v>
      </c>
      <c r="B265" t="s">
        <v>75</v>
      </c>
      <c r="C265" s="38">
        <v>100.026</v>
      </c>
      <c r="D265" s="23">
        <v>40.429499999999997</v>
      </c>
      <c r="E265" s="23">
        <v>11.097099999999999</v>
      </c>
      <c r="F265" s="23">
        <v>47.5276</v>
      </c>
      <c r="G265" s="32">
        <v>88.418464987444793</v>
      </c>
      <c r="H265" s="32"/>
      <c r="I265" s="32"/>
    </row>
    <row r="266" spans="1:9">
      <c r="A266" t="s">
        <v>1334</v>
      </c>
      <c r="B266" t="s">
        <v>75</v>
      </c>
      <c r="C266" s="38">
        <v>100.0886</v>
      </c>
      <c r="D266" s="23">
        <v>40.5441</v>
      </c>
      <c r="E266" s="23">
        <v>11.030200000000001</v>
      </c>
      <c r="F266" s="23">
        <v>47.417999999999999</v>
      </c>
      <c r="G266" s="32">
        <v>88.456689569727473</v>
      </c>
      <c r="H266" s="32"/>
      <c r="I266" s="32"/>
    </row>
    <row r="267" spans="1:9">
      <c r="A267" t="s">
        <v>1335</v>
      </c>
      <c r="B267" t="s">
        <v>75</v>
      </c>
      <c r="C267" s="38">
        <v>100.07989999999999</v>
      </c>
      <c r="D267" s="23">
        <v>39.908099999999997</v>
      </c>
      <c r="E267" s="23">
        <v>14.8581</v>
      </c>
      <c r="F267" s="23">
        <v>44.334600000000002</v>
      </c>
      <c r="G267" s="32">
        <v>84.174404125214849</v>
      </c>
      <c r="H267" s="32"/>
      <c r="I267" s="32"/>
    </row>
    <row r="268" spans="1:9">
      <c r="A268" t="s">
        <v>1336</v>
      </c>
      <c r="B268" t="s">
        <v>75</v>
      </c>
      <c r="C268" s="38">
        <v>100.17230000000001</v>
      </c>
      <c r="D268" s="23">
        <v>39.691600000000001</v>
      </c>
      <c r="E268" s="23">
        <v>15.0541</v>
      </c>
      <c r="F268" s="23">
        <v>44.3536</v>
      </c>
      <c r="G268" s="32">
        <v>84.004803506623588</v>
      </c>
      <c r="H268" s="32"/>
      <c r="I268" s="32"/>
    </row>
    <row r="269" spans="1:9">
      <c r="A269" t="s">
        <v>1337</v>
      </c>
      <c r="B269" t="s">
        <v>75</v>
      </c>
      <c r="C269" s="38">
        <v>100.004</v>
      </c>
      <c r="D269" s="23">
        <v>39.668399999999998</v>
      </c>
      <c r="E269" s="23">
        <v>15.1294</v>
      </c>
      <c r="F269" s="23">
        <v>44.318199999999997</v>
      </c>
      <c r="G269" s="32">
        <v>83.926879329852824</v>
      </c>
      <c r="H269" s="32"/>
      <c r="I269" s="32"/>
    </row>
    <row r="270" spans="1:9">
      <c r="A270" t="s">
        <v>1338</v>
      </c>
      <c r="B270" t="s">
        <v>75</v>
      </c>
      <c r="C270" s="38">
        <v>100.3968</v>
      </c>
      <c r="D270" s="23">
        <v>39.7423</v>
      </c>
      <c r="E270" s="23">
        <v>15.159800000000001</v>
      </c>
      <c r="F270" s="23">
        <v>44.244399999999999</v>
      </c>
      <c r="G270" s="32">
        <v>83.877257369598453</v>
      </c>
      <c r="H270" s="32"/>
      <c r="I270" s="32"/>
    </row>
    <row r="271" spans="1:9">
      <c r="A271" t="s">
        <v>1339</v>
      </c>
      <c r="B271" t="s">
        <v>75</v>
      </c>
      <c r="C271" s="38">
        <v>100.5177</v>
      </c>
      <c r="D271" s="23">
        <v>39.744199999999999</v>
      </c>
      <c r="E271" s="23">
        <v>14.494999999999999</v>
      </c>
      <c r="F271" s="23">
        <v>44.857799999999997</v>
      </c>
      <c r="G271" s="32">
        <v>84.65423698232614</v>
      </c>
      <c r="H271" s="32"/>
      <c r="I271" s="32"/>
    </row>
    <row r="272" spans="1:9">
      <c r="A272" t="s">
        <v>1340</v>
      </c>
      <c r="B272" t="s">
        <v>75</v>
      </c>
      <c r="C272" s="38">
        <v>100.4224</v>
      </c>
      <c r="D272" s="23">
        <v>39.582799999999999</v>
      </c>
      <c r="E272" s="23">
        <v>14.8772</v>
      </c>
      <c r="F272" s="23">
        <v>44.581699999999998</v>
      </c>
      <c r="G272" s="32">
        <v>84.231247175398991</v>
      </c>
      <c r="H272" s="32"/>
      <c r="I272" s="32"/>
    </row>
    <row r="273" spans="1:9">
      <c r="A273" t="s">
        <v>1341</v>
      </c>
      <c r="B273" t="s">
        <v>75</v>
      </c>
      <c r="C273" s="38">
        <v>100.1909</v>
      </c>
      <c r="D273" s="23">
        <v>39.544499999999999</v>
      </c>
      <c r="E273" s="23">
        <v>15.270799999999999</v>
      </c>
      <c r="F273" s="23">
        <v>44.305399999999999</v>
      </c>
      <c r="G273" s="32">
        <v>83.797071768136078</v>
      </c>
      <c r="H273" s="32"/>
      <c r="I273" s="32"/>
    </row>
    <row r="274" spans="1:9">
      <c r="A274" t="s">
        <v>1342</v>
      </c>
      <c r="B274" t="s">
        <v>75</v>
      </c>
      <c r="C274" s="38">
        <v>100.8107</v>
      </c>
      <c r="D274" s="23">
        <v>39.430300000000003</v>
      </c>
      <c r="E274" s="23">
        <v>15.8019</v>
      </c>
      <c r="F274" s="23">
        <v>43.894199999999998</v>
      </c>
      <c r="G274" s="32">
        <v>83.197561756050206</v>
      </c>
      <c r="H274" s="32"/>
      <c r="I274" s="32"/>
    </row>
    <row r="275" spans="1:9">
      <c r="A275" t="s">
        <v>1343</v>
      </c>
      <c r="B275" t="s">
        <v>75</v>
      </c>
      <c r="C275" s="38">
        <v>99.999700000000004</v>
      </c>
      <c r="D275" s="23">
        <v>40.450099999999999</v>
      </c>
      <c r="E275" s="23">
        <v>11.65</v>
      </c>
      <c r="F275" s="23">
        <v>46.960099999999997</v>
      </c>
      <c r="G275" s="32">
        <v>87.782943316602697</v>
      </c>
      <c r="H275" s="32"/>
      <c r="I275" s="32"/>
    </row>
    <row r="276" spans="1:9">
      <c r="A276" t="s">
        <v>1344</v>
      </c>
      <c r="B276" t="s">
        <v>75</v>
      </c>
      <c r="C276" s="38">
        <v>99.983699999999999</v>
      </c>
      <c r="D276" s="23">
        <v>40.426600000000001</v>
      </c>
      <c r="E276" s="23">
        <v>11.5319</v>
      </c>
      <c r="F276" s="23">
        <v>47.087699999999998</v>
      </c>
      <c r="G276" s="32">
        <v>87.920643812268239</v>
      </c>
      <c r="H276" s="32"/>
      <c r="I276" s="32"/>
    </row>
    <row r="277" spans="1:9">
      <c r="A277" t="s">
        <v>1345</v>
      </c>
      <c r="B277" t="s">
        <v>75</v>
      </c>
      <c r="C277" s="38">
        <v>99.779300000000006</v>
      </c>
      <c r="D277" s="23">
        <v>40.409199999999998</v>
      </c>
      <c r="E277" s="23">
        <v>11.9063</v>
      </c>
      <c r="F277" s="23">
        <v>46.693100000000001</v>
      </c>
      <c r="G277" s="32">
        <v>87.485343024033725</v>
      </c>
      <c r="H277" s="32"/>
      <c r="I277" s="32"/>
    </row>
    <row r="278" spans="1:9">
      <c r="A278" t="s">
        <v>1346</v>
      </c>
      <c r="B278" t="s">
        <v>75</v>
      </c>
      <c r="C278" s="38">
        <v>98.554699999999997</v>
      </c>
      <c r="D278" s="23">
        <v>39.977800000000002</v>
      </c>
      <c r="E278" s="23">
        <v>13.8299</v>
      </c>
      <c r="F278" s="23">
        <v>44.8583</v>
      </c>
      <c r="G278" s="32">
        <v>85.25468597367859</v>
      </c>
      <c r="H278" s="32"/>
      <c r="I278" s="32"/>
    </row>
    <row r="279" spans="1:9">
      <c r="A279" t="s">
        <v>1347</v>
      </c>
      <c r="B279" t="s">
        <v>75</v>
      </c>
      <c r="C279" s="38">
        <v>100.0312</v>
      </c>
      <c r="D279" s="23">
        <v>40.907200000000003</v>
      </c>
      <c r="E279" s="23">
        <v>10.2668</v>
      </c>
      <c r="F279" s="23">
        <v>47.055300000000003</v>
      </c>
      <c r="G279" s="32">
        <v>89.094692259990055</v>
      </c>
      <c r="H279" s="32"/>
      <c r="I279" s="32"/>
    </row>
    <row r="280" spans="1:9">
      <c r="A280" t="s">
        <v>1348</v>
      </c>
      <c r="B280" t="s">
        <v>75</v>
      </c>
      <c r="C280" s="38">
        <v>100.2174</v>
      </c>
      <c r="D280" s="23">
        <v>40.481999999999999</v>
      </c>
      <c r="E280" s="23">
        <v>10.577</v>
      </c>
      <c r="F280" s="23">
        <v>48.035600000000002</v>
      </c>
      <c r="G280" s="32">
        <v>89.005495867603429</v>
      </c>
      <c r="H280" s="32"/>
      <c r="I280" s="32"/>
    </row>
    <row r="281" spans="1:9">
      <c r="A281" t="s">
        <v>1349</v>
      </c>
      <c r="B281" t="s">
        <v>75</v>
      </c>
      <c r="C281" s="38">
        <v>100.0643</v>
      </c>
      <c r="D281" s="23">
        <v>40.5139</v>
      </c>
      <c r="E281" s="23">
        <v>10.6631</v>
      </c>
      <c r="F281" s="23">
        <v>47.929200000000002</v>
      </c>
      <c r="G281" s="32">
        <v>88.904052393142024</v>
      </c>
      <c r="H281" s="32"/>
      <c r="I281" s="32"/>
    </row>
    <row r="282" spans="1:9">
      <c r="A282" t="s">
        <v>1350</v>
      </c>
      <c r="B282" t="s">
        <v>75</v>
      </c>
      <c r="C282" s="38">
        <v>99.938100000000006</v>
      </c>
      <c r="D282" s="23">
        <v>40.424999999999997</v>
      </c>
      <c r="E282" s="23">
        <v>10.6066</v>
      </c>
      <c r="F282" s="23">
        <v>48.069800000000001</v>
      </c>
      <c r="G282" s="32">
        <v>88.98509666087412</v>
      </c>
      <c r="H282" s="32"/>
      <c r="I282" s="32"/>
    </row>
    <row r="283" spans="1:9">
      <c r="A283" t="s">
        <v>1351</v>
      </c>
      <c r="B283" t="s">
        <v>75</v>
      </c>
      <c r="C283" s="38">
        <v>99.796300000000002</v>
      </c>
      <c r="D283" s="23">
        <v>40.512500000000003</v>
      </c>
      <c r="E283" s="23">
        <v>10.5114</v>
      </c>
      <c r="F283" s="23">
        <v>48.027799999999999</v>
      </c>
      <c r="G283" s="32">
        <v>89.064648081748217</v>
      </c>
      <c r="H283" s="32"/>
      <c r="I283" s="32"/>
    </row>
    <row r="284" spans="1:9">
      <c r="A284" t="s">
        <v>1352</v>
      </c>
      <c r="B284" t="s">
        <v>75</v>
      </c>
      <c r="C284" s="38">
        <v>99.998500000000007</v>
      </c>
      <c r="D284" s="23">
        <v>40.490600000000001</v>
      </c>
      <c r="E284" s="23">
        <v>10.4102</v>
      </c>
      <c r="F284" s="23">
        <v>48.180700000000002</v>
      </c>
      <c r="G284" s="32">
        <v>89.189201300079503</v>
      </c>
      <c r="H284" s="32"/>
      <c r="I284" s="32"/>
    </row>
    <row r="285" spans="1:9">
      <c r="A285" t="s">
        <v>1353</v>
      </c>
      <c r="B285" t="s">
        <v>75</v>
      </c>
      <c r="C285" s="38">
        <v>99.934600000000003</v>
      </c>
      <c r="D285" s="23">
        <v>40.576500000000003</v>
      </c>
      <c r="E285" s="23">
        <v>10.5969</v>
      </c>
      <c r="F285" s="23">
        <v>47.901299999999999</v>
      </c>
      <c r="G285" s="32">
        <v>88.959620640796416</v>
      </c>
      <c r="H285" s="32"/>
      <c r="I285" s="32"/>
    </row>
    <row r="286" spans="1:9">
      <c r="A286" t="s">
        <v>1354</v>
      </c>
      <c r="B286" t="s">
        <v>75</v>
      </c>
      <c r="C286" s="38">
        <v>99.874600000000001</v>
      </c>
      <c r="D286" s="23">
        <v>40.771099999999997</v>
      </c>
      <c r="E286" s="23">
        <v>10.2829</v>
      </c>
      <c r="F286" s="23">
        <v>48.030200000000001</v>
      </c>
      <c r="G286" s="32">
        <v>89.277351855363378</v>
      </c>
      <c r="H286" s="32"/>
      <c r="I286" s="32"/>
    </row>
    <row r="287" spans="1:9">
      <c r="C287" s="38"/>
      <c r="D287" s="23"/>
      <c r="E287" s="23"/>
      <c r="F287" s="23"/>
      <c r="G287" s="32"/>
      <c r="H287" s="32"/>
      <c r="I287" s="32"/>
    </row>
    <row r="288" spans="1:9">
      <c r="A288" t="s">
        <v>1355</v>
      </c>
      <c r="B288" t="s">
        <v>16</v>
      </c>
      <c r="C288" s="38">
        <v>99.948499999999996</v>
      </c>
      <c r="D288" s="23">
        <v>40.3508</v>
      </c>
      <c r="E288" s="23">
        <v>12.9267</v>
      </c>
      <c r="F288" s="23">
        <v>45.893599999999999</v>
      </c>
      <c r="G288" s="32">
        <v>86.354754986212612</v>
      </c>
      <c r="H288" s="32">
        <f>AVERAGE(G288:G340)</f>
        <v>86.298225925358793</v>
      </c>
      <c r="I288" s="32">
        <f>_xlfn.STDEV.P(G288:G340)</f>
        <v>1.1014864033749341</v>
      </c>
    </row>
    <row r="289" spans="1:9">
      <c r="A289" t="s">
        <v>1356</v>
      </c>
      <c r="B289" t="s">
        <v>16</v>
      </c>
      <c r="C289" s="38">
        <v>100.35590000000001</v>
      </c>
      <c r="D289" s="23">
        <v>39.868099999999998</v>
      </c>
      <c r="E289" s="23">
        <v>13.4123</v>
      </c>
      <c r="F289" s="23">
        <v>45.8568</v>
      </c>
      <c r="G289" s="32">
        <v>85.904653895926046</v>
      </c>
      <c r="H289" s="32"/>
      <c r="I289" s="32"/>
    </row>
    <row r="290" spans="1:9">
      <c r="A290" t="s">
        <v>1357</v>
      </c>
      <c r="B290" t="s">
        <v>16</v>
      </c>
      <c r="C290" s="38">
        <v>100.17619999999999</v>
      </c>
      <c r="D290" s="23">
        <v>39.809899999999999</v>
      </c>
      <c r="E290" s="23">
        <v>13.7059</v>
      </c>
      <c r="F290" s="23">
        <v>45.629600000000003</v>
      </c>
      <c r="G290" s="32">
        <v>85.579219779604927</v>
      </c>
    </row>
    <row r="291" spans="1:9">
      <c r="A291" t="s">
        <v>1358</v>
      </c>
      <c r="B291" t="s">
        <v>16</v>
      </c>
      <c r="C291" s="38">
        <v>100.3266</v>
      </c>
      <c r="D291" s="23">
        <v>39.710299999999997</v>
      </c>
      <c r="E291" s="23">
        <v>13.8847</v>
      </c>
      <c r="F291" s="23">
        <v>45.581099999999999</v>
      </c>
      <c r="G291" s="32">
        <v>85.405274534634728</v>
      </c>
    </row>
    <row r="292" spans="1:9">
      <c r="A292" t="s">
        <v>1359</v>
      </c>
      <c r="B292" t="s">
        <v>16</v>
      </c>
      <c r="C292" s="38">
        <v>100.1662</v>
      </c>
      <c r="D292" s="23">
        <v>40.033499999999997</v>
      </c>
      <c r="E292" s="23">
        <v>12.4892</v>
      </c>
      <c r="F292" s="23">
        <v>46.652500000000003</v>
      </c>
      <c r="G292" s="32">
        <v>86.942726725097941</v>
      </c>
    </row>
    <row r="293" spans="1:9">
      <c r="A293" t="s">
        <v>1360</v>
      </c>
      <c r="B293" t="s">
        <v>16</v>
      </c>
      <c r="C293" s="38">
        <v>100.1627</v>
      </c>
      <c r="D293" s="23">
        <v>40.094799999999999</v>
      </c>
      <c r="E293" s="23">
        <v>12.4497</v>
      </c>
      <c r="F293" s="23">
        <v>46.614199999999997</v>
      </c>
      <c r="G293" s="32">
        <v>86.969341293676663</v>
      </c>
    </row>
    <row r="294" spans="1:9">
      <c r="A294" t="s">
        <v>1361</v>
      </c>
      <c r="B294" t="s">
        <v>16</v>
      </c>
      <c r="C294" s="38">
        <v>99.932400000000001</v>
      </c>
      <c r="D294" s="23">
        <v>40.006999999999998</v>
      </c>
      <c r="E294" s="23">
        <v>12.5885</v>
      </c>
      <c r="F294" s="23">
        <v>46.581499999999998</v>
      </c>
      <c r="G294" s="32">
        <v>86.835157984394471</v>
      </c>
    </row>
    <row r="295" spans="1:9">
      <c r="A295" t="s">
        <v>1362</v>
      </c>
      <c r="B295" t="s">
        <v>16</v>
      </c>
      <c r="C295" s="38">
        <v>99.692400000000006</v>
      </c>
      <c r="D295" s="23">
        <v>40.253799999999998</v>
      </c>
      <c r="E295" s="23">
        <v>12.4282</v>
      </c>
      <c r="F295" s="23">
        <v>46.503</v>
      </c>
      <c r="G295" s="32">
        <v>86.961860502345147</v>
      </c>
    </row>
    <row r="296" spans="1:9">
      <c r="A296" t="s">
        <v>1363</v>
      </c>
      <c r="B296" t="s">
        <v>16</v>
      </c>
      <c r="C296" s="38">
        <v>99.679400000000001</v>
      </c>
      <c r="D296" s="23">
        <v>40.228999999999999</v>
      </c>
      <c r="E296" s="23">
        <v>12.831099999999999</v>
      </c>
      <c r="F296" s="23">
        <v>46.127899999999997</v>
      </c>
      <c r="G296" s="32">
        <v>86.501557214724841</v>
      </c>
    </row>
    <row r="297" spans="1:9">
      <c r="A297" t="s">
        <v>1364</v>
      </c>
      <c r="B297" t="s">
        <v>16</v>
      </c>
      <c r="C297" s="38">
        <v>100.03100000000001</v>
      </c>
      <c r="D297" s="23">
        <v>40.0976</v>
      </c>
      <c r="E297" s="23">
        <v>13.036</v>
      </c>
      <c r="F297" s="23">
        <v>46.0657</v>
      </c>
      <c r="G297" s="32">
        <v>86.299552339758918</v>
      </c>
    </row>
    <row r="298" spans="1:9">
      <c r="A298" t="s">
        <v>1365</v>
      </c>
      <c r="B298" t="s">
        <v>16</v>
      </c>
      <c r="C298" s="38">
        <v>100.1378</v>
      </c>
      <c r="D298" s="23">
        <v>39.8551</v>
      </c>
      <c r="E298" s="23">
        <v>13.760999999999999</v>
      </c>
      <c r="F298" s="23">
        <v>45.507300000000001</v>
      </c>
      <c r="G298" s="32">
        <v>85.496386338177146</v>
      </c>
    </row>
    <row r="299" spans="1:9">
      <c r="A299" t="s">
        <v>1366</v>
      </c>
      <c r="B299" t="s">
        <v>16</v>
      </c>
      <c r="C299" s="38">
        <v>100.26309999999999</v>
      </c>
      <c r="D299" s="23">
        <v>39.7654</v>
      </c>
      <c r="E299" s="23">
        <v>14.491899999999999</v>
      </c>
      <c r="F299" s="23">
        <v>44.931800000000003</v>
      </c>
      <c r="G299" s="32">
        <v>84.67841275643147</v>
      </c>
    </row>
    <row r="300" spans="1:9">
      <c r="A300" t="s">
        <v>1367</v>
      </c>
      <c r="B300" t="s">
        <v>16</v>
      </c>
      <c r="C300" s="38">
        <v>100.0284</v>
      </c>
      <c r="D300" s="23">
        <v>40.138599999999997</v>
      </c>
      <c r="E300" s="23">
        <v>12.336499999999999</v>
      </c>
      <c r="F300" s="23">
        <v>46.716700000000003</v>
      </c>
      <c r="G300" s="32">
        <v>87.097211075938375</v>
      </c>
    </row>
    <row r="301" spans="1:9">
      <c r="A301" t="s">
        <v>1368</v>
      </c>
      <c r="B301" t="s">
        <v>16</v>
      </c>
      <c r="C301" s="38">
        <v>99.777699999999996</v>
      </c>
      <c r="D301" s="23">
        <v>40.209400000000002</v>
      </c>
      <c r="E301" s="23">
        <v>12.267300000000001</v>
      </c>
      <c r="F301" s="23">
        <v>46.7239</v>
      </c>
      <c r="G301" s="32">
        <v>87.162019217736315</v>
      </c>
    </row>
    <row r="302" spans="1:9">
      <c r="A302" t="s">
        <v>1369</v>
      </c>
      <c r="B302" t="s">
        <v>16</v>
      </c>
      <c r="C302" s="38">
        <v>100.0094</v>
      </c>
      <c r="D302" s="23">
        <v>40.186199999999999</v>
      </c>
      <c r="E302" s="23">
        <v>12.588800000000001</v>
      </c>
      <c r="F302" s="23">
        <v>46.375599999999999</v>
      </c>
      <c r="G302" s="32">
        <v>86.784159402575128</v>
      </c>
    </row>
    <row r="303" spans="1:9">
      <c r="A303" t="s">
        <v>1370</v>
      </c>
      <c r="B303" t="s">
        <v>16</v>
      </c>
      <c r="C303" s="38">
        <v>99.922799999999995</v>
      </c>
      <c r="D303" s="23">
        <v>40.040900000000001</v>
      </c>
      <c r="E303" s="23">
        <v>12.349500000000001</v>
      </c>
      <c r="F303" s="23">
        <v>46.766100000000002</v>
      </c>
      <c r="G303" s="32">
        <v>87.097252098549077</v>
      </c>
    </row>
    <row r="304" spans="1:9">
      <c r="A304" t="s">
        <v>1367</v>
      </c>
      <c r="B304" t="s">
        <v>16</v>
      </c>
      <c r="C304" s="38">
        <v>100.23820000000001</v>
      </c>
      <c r="D304" s="23">
        <v>40.353900000000003</v>
      </c>
      <c r="E304" s="23">
        <v>12.0114</v>
      </c>
      <c r="F304" s="23">
        <v>46.768599999999999</v>
      </c>
      <c r="G304" s="32">
        <v>87.406599300598415</v>
      </c>
    </row>
    <row r="305" spans="1:7">
      <c r="A305" t="s">
        <v>1371</v>
      </c>
      <c r="B305" t="s">
        <v>16</v>
      </c>
      <c r="C305" s="38">
        <v>100.0339</v>
      </c>
      <c r="D305" s="23">
        <v>40.3063</v>
      </c>
      <c r="E305" s="23">
        <v>12.055899999999999</v>
      </c>
      <c r="F305" s="23">
        <v>46.814100000000003</v>
      </c>
      <c r="G305" s="32">
        <v>87.376567134513763</v>
      </c>
    </row>
    <row r="306" spans="1:7">
      <c r="A306" t="s">
        <v>1372</v>
      </c>
      <c r="B306" t="s">
        <v>16</v>
      </c>
      <c r="C306" s="38">
        <v>100.0489</v>
      </c>
      <c r="D306" s="23">
        <v>40.180399999999999</v>
      </c>
      <c r="E306" s="23">
        <v>12.343999999999999</v>
      </c>
      <c r="F306" s="23">
        <v>46.667200000000001</v>
      </c>
      <c r="G306" s="32">
        <v>87.078455584333454</v>
      </c>
    </row>
    <row r="307" spans="1:7">
      <c r="A307" t="s">
        <v>1373</v>
      </c>
      <c r="B307" t="s">
        <v>16</v>
      </c>
      <c r="C307" s="38">
        <v>100.4019</v>
      </c>
      <c r="D307" s="23">
        <v>40.3279</v>
      </c>
      <c r="E307" s="23">
        <v>12.051600000000001</v>
      </c>
      <c r="F307" s="23">
        <v>46.722200000000001</v>
      </c>
      <c r="G307" s="32">
        <v>87.358817290663779</v>
      </c>
    </row>
    <row r="308" spans="1:7">
      <c r="A308" t="s">
        <v>1374</v>
      </c>
      <c r="B308" t="s">
        <v>16</v>
      </c>
      <c r="C308" s="38">
        <v>100.42319999999999</v>
      </c>
      <c r="D308" s="23">
        <v>39.911099999999998</v>
      </c>
      <c r="E308" s="23">
        <v>13.5825</v>
      </c>
      <c r="F308" s="23">
        <v>45.656799999999997</v>
      </c>
      <c r="G308" s="32">
        <v>85.697782821483685</v>
      </c>
    </row>
    <row r="309" spans="1:7">
      <c r="A309" t="s">
        <v>1375</v>
      </c>
      <c r="B309" t="s">
        <v>16</v>
      </c>
      <c r="C309" s="38">
        <v>100.0677</v>
      </c>
      <c r="D309" s="23">
        <v>39.962899999999998</v>
      </c>
      <c r="E309" s="23">
        <v>13.5009</v>
      </c>
      <c r="F309" s="23">
        <v>45.759</v>
      </c>
      <c r="G309" s="32">
        <v>85.798746591703136</v>
      </c>
    </row>
    <row r="310" spans="1:7">
      <c r="A310" t="s">
        <v>1376</v>
      </c>
      <c r="B310" t="s">
        <v>16</v>
      </c>
      <c r="C310" s="38">
        <v>100.008</v>
      </c>
      <c r="D310" s="23">
        <v>39.916800000000002</v>
      </c>
      <c r="E310" s="23">
        <v>14.0289</v>
      </c>
      <c r="F310" s="23">
        <v>45.226399999999998</v>
      </c>
      <c r="G310" s="32">
        <v>85.177657903853401</v>
      </c>
    </row>
    <row r="311" spans="1:7">
      <c r="A311" t="s">
        <v>1377</v>
      </c>
      <c r="B311" t="s">
        <v>16</v>
      </c>
      <c r="C311" s="38">
        <v>100.2152</v>
      </c>
      <c r="D311" s="23">
        <v>39.6447</v>
      </c>
      <c r="E311" s="23">
        <v>14.957800000000001</v>
      </c>
      <c r="F311" s="23">
        <v>44.564100000000003</v>
      </c>
      <c r="G311" s="32">
        <v>84.154084988319028</v>
      </c>
    </row>
    <row r="312" spans="1:7">
      <c r="A312" t="s">
        <v>1378</v>
      </c>
      <c r="B312" t="s">
        <v>16</v>
      </c>
      <c r="C312" s="38">
        <v>99.641800000000003</v>
      </c>
      <c r="D312" s="23">
        <v>40.444899999999997</v>
      </c>
      <c r="E312" s="23">
        <v>11.5413</v>
      </c>
      <c r="F312" s="23">
        <v>47.199100000000001</v>
      </c>
      <c r="G312" s="32">
        <v>87.937076493063614</v>
      </c>
    </row>
    <row r="313" spans="1:7">
      <c r="A313" t="s">
        <v>1379</v>
      </c>
      <c r="B313" t="s">
        <v>16</v>
      </c>
      <c r="C313" s="38">
        <v>99.714699999999993</v>
      </c>
      <c r="D313" s="23">
        <v>40.305</v>
      </c>
      <c r="E313" s="23">
        <v>11.492800000000001</v>
      </c>
      <c r="F313" s="23">
        <v>47.345100000000002</v>
      </c>
      <c r="G313" s="32">
        <v>88.014295502862922</v>
      </c>
    </row>
    <row r="314" spans="1:7">
      <c r="A314" t="s">
        <v>1380</v>
      </c>
      <c r="B314" t="s">
        <v>16</v>
      </c>
      <c r="C314" s="38">
        <v>99.703699999999998</v>
      </c>
      <c r="D314" s="23">
        <v>40.339500000000001</v>
      </c>
      <c r="E314" s="23">
        <v>11.4138</v>
      </c>
      <c r="F314" s="23">
        <v>47.420499999999997</v>
      </c>
      <c r="G314" s="32">
        <v>88.103557433997992</v>
      </c>
    </row>
    <row r="315" spans="1:7">
      <c r="A315" t="s">
        <v>1381</v>
      </c>
      <c r="B315" t="s">
        <v>16</v>
      </c>
      <c r="C315" s="38">
        <v>100.0001</v>
      </c>
      <c r="D315" s="23">
        <v>40.06</v>
      </c>
      <c r="E315" s="23">
        <v>11.42</v>
      </c>
      <c r="F315" s="23">
        <v>47.729900000000001</v>
      </c>
      <c r="G315" s="32">
        <v>88.165887316612711</v>
      </c>
    </row>
    <row r="316" spans="1:7">
      <c r="A316" t="s">
        <v>1382</v>
      </c>
      <c r="B316" t="s">
        <v>16</v>
      </c>
      <c r="C316" s="38">
        <v>99.610500000000002</v>
      </c>
      <c r="D316" s="23">
        <v>40.417400000000001</v>
      </c>
      <c r="E316" s="23">
        <v>11.524900000000001</v>
      </c>
      <c r="F316" s="23">
        <v>47.234000000000002</v>
      </c>
      <c r="G316" s="32">
        <v>87.959982627457492</v>
      </c>
    </row>
    <row r="317" spans="1:7">
      <c r="A317" t="s">
        <v>1383</v>
      </c>
      <c r="B317" t="s">
        <v>16</v>
      </c>
      <c r="C317" s="38">
        <v>100.0545</v>
      </c>
      <c r="D317" s="23">
        <v>40.238100000000003</v>
      </c>
      <c r="E317" s="23">
        <v>11.553699999999999</v>
      </c>
      <c r="F317" s="23">
        <v>47.354199999999999</v>
      </c>
      <c r="G317" s="32">
        <v>87.960466861492833</v>
      </c>
    </row>
    <row r="318" spans="1:7">
      <c r="A318" t="s">
        <v>1384</v>
      </c>
      <c r="B318" t="s">
        <v>16</v>
      </c>
      <c r="C318" s="38">
        <v>100.2587</v>
      </c>
      <c r="D318" s="23">
        <v>40.195999999999998</v>
      </c>
      <c r="E318" s="23">
        <v>12.3979</v>
      </c>
      <c r="F318" s="23">
        <v>46.549599999999998</v>
      </c>
      <c r="G318" s="32">
        <v>87.000843378724426</v>
      </c>
    </row>
    <row r="319" spans="1:7">
      <c r="A319" t="s">
        <v>1385</v>
      </c>
      <c r="B319" t="s">
        <v>16</v>
      </c>
      <c r="C319" s="38">
        <v>100.0317</v>
      </c>
      <c r="D319" s="23">
        <v>40.237200000000001</v>
      </c>
      <c r="E319" s="23">
        <v>11.7263</v>
      </c>
      <c r="F319" s="23">
        <v>47.204999999999998</v>
      </c>
      <c r="G319" s="32">
        <v>87.768710273484942</v>
      </c>
    </row>
    <row r="320" spans="1:7">
      <c r="A320" t="s">
        <v>1386</v>
      </c>
      <c r="B320" t="s">
        <v>16</v>
      </c>
      <c r="C320" s="38">
        <v>100.0899</v>
      </c>
      <c r="D320" s="23">
        <v>40.143900000000002</v>
      </c>
      <c r="E320" s="23">
        <v>13.0183</v>
      </c>
      <c r="F320" s="23">
        <v>46.008600000000001</v>
      </c>
      <c r="G320" s="32">
        <v>86.30095215240668</v>
      </c>
    </row>
    <row r="321" spans="1:7">
      <c r="A321" t="s">
        <v>1387</v>
      </c>
      <c r="B321" t="s">
        <v>16</v>
      </c>
      <c r="C321" s="38">
        <v>99.748599999999996</v>
      </c>
      <c r="D321" s="23">
        <v>40.2913</v>
      </c>
      <c r="E321" s="23">
        <v>12.030200000000001</v>
      </c>
      <c r="F321" s="23">
        <v>46.847799999999999</v>
      </c>
      <c r="G321" s="32">
        <v>87.408008799336244</v>
      </c>
    </row>
    <row r="322" spans="1:7">
      <c r="A322" t="s">
        <v>1388</v>
      </c>
      <c r="B322" t="s">
        <v>16</v>
      </c>
      <c r="C322" s="38">
        <v>100.3532</v>
      </c>
      <c r="D322" s="23">
        <v>40.267800000000001</v>
      </c>
      <c r="E322" s="23">
        <v>12.186999999999999</v>
      </c>
      <c r="F322" s="23">
        <v>46.764800000000001</v>
      </c>
      <c r="G322" s="32">
        <v>87.245067850953902</v>
      </c>
    </row>
    <row r="323" spans="1:7">
      <c r="A323" t="s">
        <v>1389</v>
      </c>
      <c r="B323" t="s">
        <v>16</v>
      </c>
      <c r="C323" s="38">
        <v>100.2206</v>
      </c>
      <c r="D323" s="23">
        <v>40.171399999999998</v>
      </c>
      <c r="E323" s="23">
        <v>12.2729</v>
      </c>
      <c r="F323" s="23">
        <v>46.736899999999999</v>
      </c>
      <c r="G323" s="32">
        <v>87.160025027564515</v>
      </c>
    </row>
    <row r="324" spans="1:7">
      <c r="A324" t="s">
        <v>1390</v>
      </c>
      <c r="B324" t="s">
        <v>16</v>
      </c>
      <c r="C324" s="38">
        <v>100.24550000000001</v>
      </c>
      <c r="D324" s="23">
        <v>40.271099999999997</v>
      </c>
      <c r="E324" s="23">
        <v>12.1601</v>
      </c>
      <c r="F324" s="23">
        <v>46.735300000000002</v>
      </c>
      <c r="G324" s="32">
        <v>87.262625311226031</v>
      </c>
    </row>
    <row r="325" spans="1:7">
      <c r="A325" t="s">
        <v>1391</v>
      </c>
      <c r="B325" t="s">
        <v>16</v>
      </c>
      <c r="C325" s="38">
        <v>100.6336</v>
      </c>
      <c r="D325" s="23">
        <v>39.897199999999998</v>
      </c>
      <c r="E325" s="23">
        <v>14.508100000000001</v>
      </c>
      <c r="F325" s="23">
        <v>44.816000000000003</v>
      </c>
      <c r="G325" s="32">
        <v>84.630375571307141</v>
      </c>
    </row>
    <row r="326" spans="1:7">
      <c r="A326" t="s">
        <v>1392</v>
      </c>
      <c r="B326" t="s">
        <v>16</v>
      </c>
      <c r="C326" s="38">
        <v>100.32899999999999</v>
      </c>
      <c r="D326" s="23">
        <v>39.878799999999998</v>
      </c>
      <c r="E326" s="23">
        <v>14.4724</v>
      </c>
      <c r="F326" s="23">
        <v>44.902299999999997</v>
      </c>
      <c r="G326" s="32">
        <v>84.687359085428412</v>
      </c>
    </row>
    <row r="327" spans="1:7">
      <c r="A327" t="s">
        <v>1393</v>
      </c>
      <c r="B327" t="s">
        <v>16</v>
      </c>
      <c r="C327" s="38">
        <v>100.40389999999999</v>
      </c>
      <c r="D327" s="23">
        <v>39.829099999999997</v>
      </c>
      <c r="E327" s="23">
        <v>14.372</v>
      </c>
      <c r="F327" s="23">
        <v>44.968400000000003</v>
      </c>
      <c r="G327" s="32">
        <v>84.796391358056368</v>
      </c>
    </row>
    <row r="328" spans="1:7">
      <c r="A328" t="s">
        <v>1394</v>
      </c>
      <c r="B328" t="s">
        <v>16</v>
      </c>
      <c r="C328" s="38">
        <v>100.2407</v>
      </c>
      <c r="D328" s="23">
        <v>39.834099999999999</v>
      </c>
      <c r="E328" s="23">
        <v>14.355399999999999</v>
      </c>
      <c r="F328" s="23">
        <v>45.031599999999997</v>
      </c>
      <c r="G328" s="32">
        <v>84.829367520990118</v>
      </c>
    </row>
    <row r="329" spans="1:7">
      <c r="A329" t="s">
        <v>1395</v>
      </c>
      <c r="B329" t="s">
        <v>16</v>
      </c>
      <c r="C329" s="38">
        <v>100.07599999999999</v>
      </c>
      <c r="D329" s="23">
        <v>40.109499999999997</v>
      </c>
      <c r="E329" s="23">
        <v>13.2799</v>
      </c>
      <c r="F329" s="23">
        <v>45.775199999999998</v>
      </c>
      <c r="G329" s="32">
        <v>86.002924313371935</v>
      </c>
    </row>
    <row r="330" spans="1:7">
      <c r="A330" t="s">
        <v>1396</v>
      </c>
      <c r="B330" t="s">
        <v>16</v>
      </c>
      <c r="C330" s="38">
        <v>100.342</v>
      </c>
      <c r="D330" s="23">
        <v>39.963299999999997</v>
      </c>
      <c r="E330" s="23">
        <v>13.7729</v>
      </c>
      <c r="F330" s="23">
        <v>45.434600000000003</v>
      </c>
      <c r="G330" s="32">
        <v>85.465815629208961</v>
      </c>
    </row>
    <row r="331" spans="1:7">
      <c r="A331" t="s">
        <v>1397</v>
      </c>
      <c r="B331" t="s">
        <v>16</v>
      </c>
      <c r="C331" s="38">
        <v>100.2868</v>
      </c>
      <c r="D331" s="23">
        <v>39.815800000000003</v>
      </c>
      <c r="E331" s="23">
        <v>13.969900000000001</v>
      </c>
      <c r="F331" s="23">
        <v>45.399799999999999</v>
      </c>
      <c r="G331" s="32">
        <v>85.278893560130413</v>
      </c>
    </row>
    <row r="332" spans="1:7">
      <c r="A332" t="s">
        <v>1398</v>
      </c>
      <c r="B332" t="s">
        <v>16</v>
      </c>
      <c r="C332" s="38">
        <v>100.42010000000001</v>
      </c>
      <c r="D332" s="23">
        <v>39.892400000000002</v>
      </c>
      <c r="E332" s="23">
        <v>13.7721</v>
      </c>
      <c r="F332" s="23">
        <v>45.498899999999999</v>
      </c>
      <c r="G332" s="32">
        <v>85.484094727771733</v>
      </c>
    </row>
    <row r="333" spans="1:7">
      <c r="A333" t="s">
        <v>1399</v>
      </c>
      <c r="B333" t="s">
        <v>16</v>
      </c>
      <c r="C333" s="38">
        <v>100.19199999999999</v>
      </c>
      <c r="D333" s="23">
        <v>39.903399999999998</v>
      </c>
      <c r="E333" s="23">
        <v>14.073</v>
      </c>
      <c r="F333" s="23">
        <v>45.213200000000001</v>
      </c>
      <c r="G333" s="32">
        <v>85.134294596056407</v>
      </c>
    </row>
    <row r="334" spans="1:7">
      <c r="A334" t="s">
        <v>1400</v>
      </c>
      <c r="B334" t="s">
        <v>16</v>
      </c>
      <c r="C334" s="38">
        <v>100.2187</v>
      </c>
      <c r="D334" s="23">
        <v>39.713099999999997</v>
      </c>
      <c r="E334" s="23">
        <v>14.0992</v>
      </c>
      <c r="F334" s="23">
        <v>45.320900000000002</v>
      </c>
      <c r="G334" s="32">
        <v>85.140864611727267</v>
      </c>
    </row>
    <row r="335" spans="1:7">
      <c r="A335" t="s">
        <v>1401</v>
      </c>
      <c r="B335" t="s">
        <v>16</v>
      </c>
      <c r="C335" s="38">
        <v>99.992699999999999</v>
      </c>
      <c r="D335" s="23">
        <v>39.862900000000003</v>
      </c>
      <c r="E335" s="23">
        <v>14.041</v>
      </c>
      <c r="F335" s="23">
        <v>45.3033</v>
      </c>
      <c r="G335" s="32">
        <v>85.188219121028624</v>
      </c>
    </row>
    <row r="336" spans="1:7">
      <c r="A336" t="s">
        <v>1402</v>
      </c>
      <c r="B336" t="s">
        <v>16</v>
      </c>
      <c r="C336" s="38">
        <v>100.2985</v>
      </c>
      <c r="D336" s="23">
        <v>39.9208</v>
      </c>
      <c r="E336" s="23">
        <v>14.0082</v>
      </c>
      <c r="F336" s="23">
        <v>45.254899999999999</v>
      </c>
      <c r="G336" s="32">
        <v>85.204234449587062</v>
      </c>
    </row>
    <row r="337" spans="1:7">
      <c r="A337" t="s">
        <v>1403</v>
      </c>
      <c r="B337" t="s">
        <v>16</v>
      </c>
      <c r="C337" s="38">
        <v>100.49850000000001</v>
      </c>
      <c r="D337" s="23">
        <v>39.771700000000003</v>
      </c>
      <c r="E337" s="23">
        <v>13.811199999999999</v>
      </c>
      <c r="F337" s="23">
        <v>45.602699999999999</v>
      </c>
      <c r="G337" s="32">
        <v>85.477190663042251</v>
      </c>
    </row>
    <row r="338" spans="1:7">
      <c r="A338" t="s">
        <v>1404</v>
      </c>
      <c r="B338" t="s">
        <v>16</v>
      </c>
      <c r="C338" s="38">
        <v>99.909400000000005</v>
      </c>
      <c r="D338" s="23">
        <v>39.746000000000002</v>
      </c>
      <c r="E338" s="23">
        <v>13.842499999999999</v>
      </c>
      <c r="F338" s="23">
        <v>45.6113</v>
      </c>
      <c r="G338" s="32">
        <v>85.451411488431077</v>
      </c>
    </row>
    <row r="339" spans="1:7">
      <c r="A339" t="s">
        <v>1405</v>
      </c>
      <c r="B339" t="s">
        <v>16</v>
      </c>
      <c r="C339" s="38">
        <v>100.00620000000001</v>
      </c>
      <c r="D339" s="23">
        <v>39.717500000000001</v>
      </c>
      <c r="E339" s="23">
        <v>13.959099999999999</v>
      </c>
      <c r="F339" s="23">
        <v>45.517200000000003</v>
      </c>
      <c r="G339" s="32">
        <v>85.320974490802286</v>
      </c>
    </row>
    <row r="340" spans="1:7">
      <c r="A340" t="s">
        <v>1406</v>
      </c>
      <c r="B340" t="s">
        <v>16</v>
      </c>
      <c r="C340" s="38">
        <v>100.0321</v>
      </c>
      <c r="D340" s="23">
        <v>39.627299999999998</v>
      </c>
      <c r="E340" s="23">
        <v>13.9855</v>
      </c>
      <c r="F340" s="23">
        <v>45.555399999999999</v>
      </c>
      <c r="G340" s="32">
        <v>85.307812066639272</v>
      </c>
    </row>
  </sheetData>
  <mergeCells count="2">
    <mergeCell ref="H2:I2"/>
    <mergeCell ref="A1:I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39A33-7217-4A35-9BF8-CE3DE0712894}">
  <dimension ref="A1:F27"/>
  <sheetViews>
    <sheetView zoomScale="80" zoomScaleNormal="80" workbookViewId="0">
      <selection sqref="A1:F1"/>
    </sheetView>
  </sheetViews>
  <sheetFormatPr defaultRowHeight="14.5"/>
  <cols>
    <col min="1" max="1" width="26.7265625" customWidth="1"/>
    <col min="2" max="2" width="18.36328125" customWidth="1"/>
    <col min="3" max="3" width="21.81640625" customWidth="1"/>
    <col min="4" max="4" width="19.54296875" customWidth="1"/>
    <col min="5" max="5" width="19.81640625" customWidth="1"/>
    <col min="6" max="6" width="77.90625" customWidth="1"/>
  </cols>
  <sheetData>
    <row r="1" spans="1:6" ht="17.5">
      <c r="A1" s="168" t="s">
        <v>1699</v>
      </c>
      <c r="B1" s="168"/>
      <c r="C1" s="168"/>
      <c r="D1" s="168"/>
      <c r="E1" s="168"/>
      <c r="F1" s="168"/>
    </row>
    <row r="2" spans="1:6" ht="15.5">
      <c r="A2" s="139"/>
      <c r="B2" s="137"/>
      <c r="C2" s="137"/>
      <c r="D2" s="137"/>
      <c r="E2" s="137"/>
      <c r="F2" s="140"/>
    </row>
    <row r="3" spans="1:6" ht="20" thickBot="1">
      <c r="A3" s="141" t="s">
        <v>1665</v>
      </c>
      <c r="B3" s="142" t="s">
        <v>1693</v>
      </c>
      <c r="C3" s="143" t="s">
        <v>1692</v>
      </c>
      <c r="D3" s="143" t="s">
        <v>1666</v>
      </c>
      <c r="E3" s="143" t="s">
        <v>1667</v>
      </c>
      <c r="F3" s="144" t="s">
        <v>1668</v>
      </c>
    </row>
    <row r="4" spans="1:6" ht="15.5">
      <c r="A4" s="139"/>
      <c r="B4" s="145"/>
      <c r="C4" s="145"/>
      <c r="D4" s="145"/>
      <c r="E4" s="137"/>
      <c r="F4" s="136"/>
    </row>
    <row r="5" spans="1:6" ht="15.5">
      <c r="A5" s="139" t="s">
        <v>1669</v>
      </c>
      <c r="B5" s="145"/>
      <c r="C5" s="145"/>
      <c r="D5" s="145"/>
      <c r="E5" s="137"/>
      <c r="F5" s="136"/>
    </row>
    <row r="6" spans="1:6" ht="18.5">
      <c r="A6" s="138" t="s">
        <v>1670</v>
      </c>
      <c r="B6" s="137">
        <v>2</v>
      </c>
      <c r="C6" s="137">
        <v>2.2999999999999998</v>
      </c>
      <c r="D6" s="146">
        <v>7.0973445423005063E-11</v>
      </c>
      <c r="E6" s="146">
        <v>2.2199999999999998E-5</v>
      </c>
      <c r="F6" s="136"/>
    </row>
    <row r="7" spans="1:6" ht="18.5">
      <c r="A7" s="138" t="s">
        <v>1671</v>
      </c>
      <c r="B7" s="137">
        <v>5.2</v>
      </c>
      <c r="C7" s="137">
        <v>8</v>
      </c>
      <c r="D7" s="137">
        <v>4.4000000000000003E-11</v>
      </c>
      <c r="E7" s="146">
        <v>3.956832E-6</v>
      </c>
      <c r="F7" s="136"/>
    </row>
    <row r="8" spans="1:6" ht="18.5">
      <c r="A8" s="136" t="s">
        <v>1672</v>
      </c>
      <c r="B8" s="137">
        <v>5.0999999999999996</v>
      </c>
      <c r="C8" s="137">
        <v>60</v>
      </c>
      <c r="D8" s="146">
        <v>9.6799999999999997E-10</v>
      </c>
      <c r="E8" s="146">
        <v>1.1606707199999999E-5</v>
      </c>
      <c r="F8" s="136"/>
    </row>
    <row r="9" spans="1:6" ht="15.5">
      <c r="A9" s="138"/>
      <c r="B9" s="137"/>
      <c r="C9" s="137"/>
      <c r="D9" s="137"/>
      <c r="E9" s="137"/>
      <c r="F9" s="136"/>
    </row>
    <row r="10" spans="1:6" ht="15.5">
      <c r="A10" s="139" t="s">
        <v>1673</v>
      </c>
      <c r="B10" s="137"/>
      <c r="C10" s="137"/>
      <c r="D10" s="137"/>
      <c r="E10" s="137"/>
      <c r="F10" s="136"/>
    </row>
    <row r="11" spans="1:6" ht="15.5">
      <c r="A11" s="136" t="s">
        <v>1674</v>
      </c>
      <c r="B11" s="147">
        <v>4.5420000000000007</v>
      </c>
      <c r="C11" s="148">
        <v>42.937862016652595</v>
      </c>
      <c r="D11" s="146">
        <v>8.0653522017614097E-10</v>
      </c>
      <c r="E11" s="146">
        <v>1.3513499903999998E-5</v>
      </c>
      <c r="F11" s="136">
        <v>18</v>
      </c>
    </row>
    <row r="12" spans="1:6" ht="15.5">
      <c r="A12" s="136" t="s">
        <v>1675</v>
      </c>
      <c r="B12" s="148">
        <v>4.1855000000000002</v>
      </c>
      <c r="C12" s="148">
        <v>34.349425591806394</v>
      </c>
      <c r="D12" s="146">
        <v>7.0337716639978635E-10</v>
      </c>
      <c r="E12" s="146">
        <v>1.4731728575999999E-5</v>
      </c>
      <c r="F12" s="136">
        <v>30</v>
      </c>
    </row>
    <row r="13" spans="1:6" ht="15.5">
      <c r="A13" s="139" t="s">
        <v>1676</v>
      </c>
      <c r="B13" s="137"/>
      <c r="C13" s="137"/>
      <c r="D13" s="137"/>
      <c r="E13" s="137"/>
      <c r="F13" s="136"/>
    </row>
    <row r="14" spans="1:6" ht="15.5">
      <c r="A14" s="136" t="s">
        <v>1677</v>
      </c>
      <c r="B14" s="147">
        <v>4.5599999999999996</v>
      </c>
      <c r="C14" s="148">
        <v>42.9</v>
      </c>
      <c r="D14" s="137"/>
      <c r="E14" s="137"/>
      <c r="F14" s="136"/>
    </row>
    <row r="15" spans="1:6" ht="15.5">
      <c r="A15" s="136" t="s">
        <v>1678</v>
      </c>
      <c r="B15" s="148">
        <v>4.18</v>
      </c>
      <c r="C15" s="148">
        <v>34.299999999999997</v>
      </c>
      <c r="D15" s="137"/>
      <c r="E15" s="137"/>
      <c r="F15" s="136"/>
    </row>
    <row r="16" spans="1:6" ht="15.5">
      <c r="A16" s="136"/>
      <c r="B16" s="148"/>
      <c r="C16" s="148"/>
      <c r="D16" s="137"/>
      <c r="E16" s="137"/>
      <c r="F16" s="136"/>
    </row>
    <row r="17" spans="1:6" ht="15.5">
      <c r="A17" s="139" t="s">
        <v>1679</v>
      </c>
      <c r="B17" s="148"/>
      <c r="C17" s="148"/>
      <c r="D17" s="137"/>
      <c r="E17" s="137"/>
      <c r="F17" s="136"/>
    </row>
    <row r="18" spans="1:6" ht="15.5">
      <c r="A18" s="136" t="s">
        <v>1680</v>
      </c>
      <c r="B18" s="149">
        <v>2</v>
      </c>
      <c r="C18" s="148">
        <v>0.8</v>
      </c>
      <c r="D18" s="146">
        <v>1.1787207543812827E-11</v>
      </c>
      <c r="E18" s="146">
        <v>1.0599999999999998E-5</v>
      </c>
      <c r="F18" s="136"/>
    </row>
    <row r="19" spans="1:6" ht="15.5">
      <c r="A19" s="136" t="s">
        <v>1681</v>
      </c>
      <c r="B19" s="149">
        <v>2</v>
      </c>
      <c r="C19" s="148">
        <v>0.43</v>
      </c>
      <c r="D19" s="146">
        <v>3.1199959967974375E-12</v>
      </c>
      <c r="E19" s="146">
        <v>5.2199999999999991E-6</v>
      </c>
      <c r="F19" s="136"/>
    </row>
    <row r="20" spans="1:6" ht="15.5">
      <c r="A20" s="140"/>
      <c r="B20" s="150"/>
      <c r="C20" s="150"/>
      <c r="D20" s="150"/>
      <c r="E20" s="150"/>
      <c r="F20" s="140"/>
    </row>
    <row r="21" spans="1:6" ht="18.5">
      <c r="A21" s="138" t="s">
        <v>1682</v>
      </c>
      <c r="B21" s="146"/>
      <c r="C21" s="151"/>
      <c r="D21" s="146"/>
      <c r="E21" s="146"/>
      <c r="F21" s="136"/>
    </row>
    <row r="22" spans="1:6" ht="15.5">
      <c r="A22" s="138"/>
      <c r="B22" s="137"/>
      <c r="C22" s="151"/>
      <c r="D22" s="151"/>
      <c r="E22" s="151"/>
      <c r="F22" s="136"/>
    </row>
    <row r="23" spans="1:6" ht="18.5">
      <c r="A23" s="138" t="s">
        <v>1691</v>
      </c>
      <c r="B23" s="137"/>
      <c r="C23" s="151"/>
      <c r="D23" s="146"/>
      <c r="E23" s="146"/>
      <c r="F23" s="136"/>
    </row>
    <row r="24" spans="1:6" ht="15.5">
      <c r="A24" s="138"/>
      <c r="B24" s="137"/>
      <c r="C24" s="137"/>
      <c r="D24" s="137"/>
      <c r="E24" s="137"/>
      <c r="F24" s="136"/>
    </row>
    <row r="25" spans="1:6" ht="18.5">
      <c r="A25" s="138" t="s">
        <v>1683</v>
      </c>
      <c r="B25" s="137"/>
      <c r="C25" s="137"/>
      <c r="D25" s="137"/>
      <c r="E25" s="137"/>
      <c r="F25" s="136"/>
    </row>
    <row r="26" spans="1:6" ht="18.5">
      <c r="A26" s="138" t="s">
        <v>1684</v>
      </c>
      <c r="B26" s="137"/>
      <c r="C26" s="137"/>
      <c r="D26" s="137"/>
      <c r="E26" s="137"/>
      <c r="F26" s="136"/>
    </row>
    <row r="27" spans="1:6" ht="15.5">
      <c r="A27" s="136"/>
      <c r="B27" s="137"/>
      <c r="C27" s="137"/>
      <c r="D27" s="137"/>
      <c r="E27" s="137"/>
      <c r="F27" s="136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44A5E-BFA8-4FA0-92FB-5ED9FFADC545}">
  <dimension ref="A1:AO174"/>
  <sheetViews>
    <sheetView tabSelected="1" workbookViewId="0">
      <selection sqref="A1:AF1"/>
    </sheetView>
  </sheetViews>
  <sheetFormatPr defaultColWidth="8.7265625" defaultRowHeight="14.5"/>
  <cols>
    <col min="1" max="1" width="15.7265625" customWidth="1"/>
    <col min="2" max="2" width="12.26953125" customWidth="1"/>
    <col min="16" max="16" width="13.54296875" customWidth="1"/>
    <col min="30" max="30" width="29.54296875" customWidth="1"/>
  </cols>
  <sheetData>
    <row r="1" spans="1:41" ht="18" thickBot="1">
      <c r="A1" s="163" t="s">
        <v>1662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163"/>
      <c r="AE1" s="163"/>
      <c r="AF1" s="163"/>
      <c r="AG1" s="134"/>
      <c r="AH1" s="134"/>
      <c r="AI1" s="134"/>
      <c r="AJ1" s="134"/>
      <c r="AK1" s="134"/>
      <c r="AL1" s="134"/>
      <c r="AM1" s="134"/>
      <c r="AN1" s="134"/>
      <c r="AO1" s="135"/>
    </row>
    <row r="2" spans="1:41">
      <c r="A2" s="118" t="s">
        <v>1663</v>
      </c>
    </row>
    <row r="3" spans="1:41">
      <c r="P3" s="17" t="s">
        <v>716</v>
      </c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</row>
    <row r="4" spans="1:41" ht="15" thickBot="1">
      <c r="B4" s="118"/>
      <c r="C4" s="17" t="s">
        <v>717</v>
      </c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7"/>
      <c r="Q4" s="17">
        <v>0.46743492060321901</v>
      </c>
      <c r="R4" s="17">
        <v>0.59934289771091009</v>
      </c>
      <c r="S4" s="17">
        <v>0.52925060782865652</v>
      </c>
      <c r="T4" s="17">
        <v>0.77730484213104989</v>
      </c>
      <c r="U4" s="17">
        <v>0.77445763838423853</v>
      </c>
      <c r="V4" s="17">
        <v>0.60303589682516046</v>
      </c>
      <c r="W4" s="17">
        <v>0.7146907666903245</v>
      </c>
      <c r="X4" s="17">
        <v>0.74185747610397978</v>
      </c>
      <c r="Y4" s="17">
        <v>0.4364207137296619</v>
      </c>
      <c r="Z4" s="17">
        <v>0.68420242331094594</v>
      </c>
      <c r="AA4" s="17">
        <v>0.78648278586356279</v>
      </c>
      <c r="AB4" s="17">
        <v>0.78579729237623963</v>
      </c>
      <c r="AC4" s="17">
        <v>0.80346745544685816</v>
      </c>
      <c r="AD4" s="45" t="s">
        <v>738</v>
      </c>
      <c r="AE4" s="46">
        <v>1.0337760025626046</v>
      </c>
      <c r="AF4" s="46">
        <v>0.99151737775965576</v>
      </c>
    </row>
    <row r="5" spans="1:41" s="132" customFormat="1">
      <c r="A5" s="130" t="s">
        <v>0</v>
      </c>
      <c r="B5" s="131" t="s">
        <v>110</v>
      </c>
      <c r="C5" s="131" t="s">
        <v>718</v>
      </c>
      <c r="D5" s="131" t="s">
        <v>719</v>
      </c>
      <c r="E5" s="131" t="s">
        <v>720</v>
      </c>
      <c r="F5" s="131" t="s">
        <v>721</v>
      </c>
      <c r="G5" s="131" t="s">
        <v>722</v>
      </c>
      <c r="H5" s="131" t="s">
        <v>723</v>
      </c>
      <c r="I5" s="131" t="s">
        <v>724</v>
      </c>
      <c r="J5" s="131" t="s">
        <v>725</v>
      </c>
      <c r="K5" s="131" t="s">
        <v>734</v>
      </c>
      <c r="L5" s="131" t="s">
        <v>733</v>
      </c>
      <c r="M5" s="131" t="s">
        <v>732</v>
      </c>
      <c r="N5" s="131" t="s">
        <v>726</v>
      </c>
      <c r="O5" s="131" t="s">
        <v>731</v>
      </c>
      <c r="P5" s="131" t="s">
        <v>111</v>
      </c>
      <c r="Q5" s="131" t="s">
        <v>112</v>
      </c>
      <c r="R5" s="131" t="s">
        <v>113</v>
      </c>
      <c r="S5" s="131" t="s">
        <v>114</v>
      </c>
      <c r="T5" s="131" t="s">
        <v>115</v>
      </c>
      <c r="U5" s="131" t="s">
        <v>116</v>
      </c>
      <c r="V5" s="131" t="s">
        <v>117</v>
      </c>
      <c r="W5" s="131" t="s">
        <v>118</v>
      </c>
      <c r="X5" s="131" t="s">
        <v>119</v>
      </c>
      <c r="Y5" s="131" t="s">
        <v>120</v>
      </c>
      <c r="Z5" s="131" t="s">
        <v>121</v>
      </c>
      <c r="AA5" s="131" t="s">
        <v>122</v>
      </c>
      <c r="AB5" s="131" t="s">
        <v>123</v>
      </c>
      <c r="AC5" s="131" t="s">
        <v>124</v>
      </c>
      <c r="AE5" s="120" t="s">
        <v>729</v>
      </c>
      <c r="AF5" s="120" t="s">
        <v>730</v>
      </c>
    </row>
    <row r="7" spans="1:41">
      <c r="A7" s="5" t="s">
        <v>16</v>
      </c>
    </row>
    <row r="8" spans="1:41">
      <c r="A8" t="s">
        <v>21</v>
      </c>
      <c r="B8">
        <v>99.461100000000002</v>
      </c>
      <c r="C8">
        <v>40.085999999999999</v>
      </c>
      <c r="D8">
        <v>1.15E-2</v>
      </c>
      <c r="E8">
        <v>4.02E-2</v>
      </c>
      <c r="F8">
        <v>12.075100000000001</v>
      </c>
      <c r="G8">
        <v>0.19520000000000001</v>
      </c>
      <c r="H8">
        <v>46.983199999999997</v>
      </c>
      <c r="I8">
        <v>0.33429999999999999</v>
      </c>
      <c r="J8">
        <v>6.4000000000000003E-3</v>
      </c>
      <c r="M8">
        <v>2.3E-2</v>
      </c>
      <c r="N8">
        <v>0.21060000000000001</v>
      </c>
      <c r="O8">
        <v>8.3999999999999995E-3</v>
      </c>
      <c r="P8">
        <v>87.398768392377534</v>
      </c>
      <c r="Q8">
        <v>187375.96227300641</v>
      </c>
      <c r="R8">
        <v>68.924433236754652</v>
      </c>
      <c r="S8">
        <v>212.75874434711992</v>
      </c>
      <c r="T8">
        <v>93860.336992166413</v>
      </c>
      <c r="U8">
        <v>1511.7413101260338</v>
      </c>
      <c r="V8">
        <v>283325.5614771588</v>
      </c>
      <c r="W8">
        <v>2389.2112330457544</v>
      </c>
      <c r="X8">
        <v>47.478878470654706</v>
      </c>
      <c r="AA8">
        <v>180.89104074861945</v>
      </c>
      <c r="AB8">
        <v>1654.8890977443607</v>
      </c>
      <c r="AC8">
        <v>67.491266257536083</v>
      </c>
      <c r="AE8">
        <f>U8*$AE$4</f>
        <v>1562.8018884908458</v>
      </c>
      <c r="AF8">
        <f>AB8*$AF$4</f>
        <v>1640.8512986785311</v>
      </c>
    </row>
    <row r="9" spans="1:41">
      <c r="A9" t="s">
        <v>21</v>
      </c>
      <c r="B9">
        <v>99.9101</v>
      </c>
      <c r="C9">
        <v>40.106099999999998</v>
      </c>
      <c r="D9">
        <v>1.2800000000000001E-2</v>
      </c>
      <c r="E9">
        <v>4.41E-2</v>
      </c>
      <c r="F9">
        <v>11.8507</v>
      </c>
      <c r="G9">
        <v>0.19040000000000001</v>
      </c>
      <c r="H9">
        <v>47.122399999999999</v>
      </c>
      <c r="I9">
        <v>0.34899999999999998</v>
      </c>
      <c r="J9">
        <v>4.4000000000000003E-3</v>
      </c>
      <c r="K9">
        <v>1.9E-3</v>
      </c>
      <c r="L9">
        <v>9.1499999999999998E-2</v>
      </c>
      <c r="M9">
        <v>2.4199999999999999E-2</v>
      </c>
      <c r="N9">
        <v>0.19339999999999999</v>
      </c>
      <c r="O9">
        <v>9.1999999999999998E-3</v>
      </c>
      <c r="P9">
        <v>87.636007707265762</v>
      </c>
      <c r="Q9">
        <v>187469.91669204767</v>
      </c>
      <c r="R9">
        <v>76.715890906996492</v>
      </c>
      <c r="S9">
        <v>233.39951805243751</v>
      </c>
      <c r="T9">
        <v>92116.064926424326</v>
      </c>
      <c r="U9">
        <v>1474.5673434835901</v>
      </c>
      <c r="V9">
        <v>284164.98744553939</v>
      </c>
      <c r="W9">
        <v>2494.2707757492326</v>
      </c>
      <c r="X9">
        <v>32.641728948575114</v>
      </c>
      <c r="Y9">
        <v>8.2919935608635758</v>
      </c>
      <c r="Z9">
        <v>626.04521732951559</v>
      </c>
      <c r="AA9">
        <v>190.32883417898219</v>
      </c>
      <c r="AB9">
        <v>1519.7319634556475</v>
      </c>
      <c r="AC9">
        <v>73.91900590111095</v>
      </c>
      <c r="AE9">
        <f t="shared" ref="AE9:AE72" si="0">U9*$AE$4</f>
        <v>1524.372333855825</v>
      </c>
      <c r="AF9">
        <f t="shared" ref="AF9:AF72" si="1">AB9*$AF$4</f>
        <v>1506.8406513030766</v>
      </c>
    </row>
    <row r="10" spans="1:41">
      <c r="A10" t="s">
        <v>21</v>
      </c>
      <c r="B10">
        <v>99.5732</v>
      </c>
      <c r="C10">
        <v>40.1614</v>
      </c>
      <c r="D10">
        <v>1.3100000000000001E-2</v>
      </c>
      <c r="E10">
        <v>4.5100000000000001E-2</v>
      </c>
      <c r="F10">
        <v>11.7903</v>
      </c>
      <c r="G10">
        <v>0.18940000000000001</v>
      </c>
      <c r="H10">
        <v>47.171300000000002</v>
      </c>
      <c r="I10">
        <v>0.34079999999999999</v>
      </c>
      <c r="J10">
        <v>3.8E-3</v>
      </c>
      <c r="K10">
        <v>5.9999999999999995E-4</v>
      </c>
      <c r="L10">
        <v>4.9799999999999997E-2</v>
      </c>
      <c r="M10">
        <v>2.24E-2</v>
      </c>
      <c r="N10">
        <v>0.20469999999999999</v>
      </c>
      <c r="O10">
        <v>7.3000000000000001E-3</v>
      </c>
      <c r="P10">
        <v>87.702458012366719</v>
      </c>
      <c r="Q10">
        <v>187728.40820314127</v>
      </c>
      <c r="R10">
        <v>78.513919600129228</v>
      </c>
      <c r="S10">
        <v>238.69202413072409</v>
      </c>
      <c r="T10">
        <v>91646.572801777176</v>
      </c>
      <c r="U10">
        <v>1466.822767099748</v>
      </c>
      <c r="V10">
        <v>284459.87199908693</v>
      </c>
      <c r="W10">
        <v>2435.6661328806258</v>
      </c>
      <c r="X10">
        <v>28.190584091951234</v>
      </c>
      <c r="Y10">
        <v>2.6185242823779715</v>
      </c>
      <c r="Z10">
        <v>340.73280680885102</v>
      </c>
      <c r="AA10">
        <v>176.17214403343806</v>
      </c>
      <c r="AB10">
        <v>1608.5270574941624</v>
      </c>
      <c r="AC10">
        <v>58.653124247620639</v>
      </c>
      <c r="AE10">
        <f t="shared" si="0"/>
        <v>1516.3661766401958</v>
      </c>
      <c r="AF10">
        <f t="shared" si="1"/>
        <v>1594.882530102067</v>
      </c>
    </row>
    <row r="11" spans="1:41">
      <c r="A11" t="s">
        <v>17</v>
      </c>
      <c r="B11">
        <v>99.967100000000002</v>
      </c>
      <c r="C11">
        <v>39.743099999999998</v>
      </c>
      <c r="D11">
        <v>1.0699999999999999E-2</v>
      </c>
      <c r="E11">
        <v>3.9800000000000002E-2</v>
      </c>
      <c r="F11">
        <v>12.754200000000001</v>
      </c>
      <c r="G11">
        <v>0.1996</v>
      </c>
      <c r="H11">
        <v>46.575299999999999</v>
      </c>
      <c r="I11">
        <v>0.34520000000000001</v>
      </c>
      <c r="J11">
        <v>5.7999999999999996E-3</v>
      </c>
      <c r="K11">
        <v>6.3E-3</v>
      </c>
      <c r="L11">
        <v>8.6599999999999996E-2</v>
      </c>
      <c r="M11">
        <v>2.3099999999999999E-2</v>
      </c>
      <c r="N11">
        <v>0.20200000000000001</v>
      </c>
      <c r="O11">
        <v>8.3000000000000001E-3</v>
      </c>
      <c r="P11">
        <v>86.683408431282388</v>
      </c>
      <c r="Q11">
        <v>185773.12793025799</v>
      </c>
      <c r="R11">
        <v>64.129690055067371</v>
      </c>
      <c r="S11">
        <v>210.64174191580531</v>
      </c>
      <c r="T11">
        <v>99139.014175078366</v>
      </c>
      <c r="U11">
        <v>1545.8174462149402</v>
      </c>
      <c r="V11">
        <v>280865.77805400896</v>
      </c>
      <c r="W11">
        <v>2467.1125266150002</v>
      </c>
      <c r="X11">
        <v>43.027733614030822</v>
      </c>
      <c r="Y11">
        <v>27.494504964968701</v>
      </c>
      <c r="Z11">
        <v>592.5192985872792</v>
      </c>
      <c r="AA11">
        <v>181.67752353448302</v>
      </c>
      <c r="AB11">
        <v>1587.3105306000041</v>
      </c>
      <c r="AC11">
        <v>66.687798802089233</v>
      </c>
      <c r="AE11">
        <f t="shared" si="0"/>
        <v>1598.0289802396148</v>
      </c>
      <c r="AF11">
        <f t="shared" si="1"/>
        <v>1573.8459749908038</v>
      </c>
    </row>
    <row r="12" spans="1:41">
      <c r="A12" t="s">
        <v>17</v>
      </c>
      <c r="B12">
        <v>100.12260000000001</v>
      </c>
      <c r="C12">
        <v>39.711300000000001</v>
      </c>
      <c r="D12">
        <v>1.0500000000000001E-2</v>
      </c>
      <c r="E12">
        <v>3.7999999999999999E-2</v>
      </c>
      <c r="F12">
        <v>12.7843</v>
      </c>
      <c r="G12">
        <v>0.20219999999999999</v>
      </c>
      <c r="H12">
        <v>46.542900000000003</v>
      </c>
      <c r="I12">
        <v>0.3483</v>
      </c>
      <c r="J12">
        <v>6.1999999999999998E-3</v>
      </c>
      <c r="K12">
        <v>4.7000000000000002E-3</v>
      </c>
      <c r="N12">
        <v>0.1981</v>
      </c>
      <c r="O12">
        <v>9.7999999999999997E-3</v>
      </c>
      <c r="P12">
        <v>86.648125981204444</v>
      </c>
      <c r="Q12">
        <v>185624.4836255062</v>
      </c>
      <c r="R12">
        <v>62.931004259645562</v>
      </c>
      <c r="S12">
        <v>201.11523097488947</v>
      </c>
      <c r="T12">
        <v>99372.982932559811</v>
      </c>
      <c r="U12">
        <v>1565.9533448129303</v>
      </c>
      <c r="V12">
        <v>280670.39442343765</v>
      </c>
      <c r="W12">
        <v>2489.2679403824004</v>
      </c>
      <c r="X12">
        <v>45.995163518446745</v>
      </c>
      <c r="Y12">
        <v>20.511773545294108</v>
      </c>
      <c r="AB12">
        <v>1556.6644361973306</v>
      </c>
      <c r="AC12">
        <v>78.739810633792104</v>
      </c>
      <c r="AE12">
        <f t="shared" si="0"/>
        <v>1618.844989000251</v>
      </c>
      <c r="AF12">
        <f t="shared" si="1"/>
        <v>1543.4598398300902</v>
      </c>
    </row>
    <row r="13" spans="1:41">
      <c r="A13" t="s">
        <v>17</v>
      </c>
      <c r="B13">
        <v>99.818700000000007</v>
      </c>
      <c r="C13">
        <v>39.8322</v>
      </c>
      <c r="D13">
        <v>1.0800000000000001E-2</v>
      </c>
      <c r="E13">
        <v>3.95E-2</v>
      </c>
      <c r="F13">
        <v>12.663</v>
      </c>
      <c r="G13">
        <v>0.20080000000000001</v>
      </c>
      <c r="H13">
        <v>46.594499999999996</v>
      </c>
      <c r="I13">
        <v>0.3473</v>
      </c>
      <c r="J13">
        <v>4.4000000000000003E-3</v>
      </c>
      <c r="L13">
        <v>4.3299999999999998E-2</v>
      </c>
      <c r="M13">
        <v>2.3400000000000001E-2</v>
      </c>
      <c r="N13">
        <v>0.20019999999999999</v>
      </c>
      <c r="O13">
        <v>8.6E-3</v>
      </c>
      <c r="P13">
        <v>86.770760124761296</v>
      </c>
      <c r="Q13">
        <v>186189.61244451549</v>
      </c>
      <c r="R13">
        <v>64.729032952778297</v>
      </c>
      <c r="S13">
        <v>209.05399009231934</v>
      </c>
      <c r="T13">
        <v>98430.112159054843</v>
      </c>
      <c r="U13">
        <v>1555.1109378755509</v>
      </c>
      <c r="V13">
        <v>280981.5609461994</v>
      </c>
      <c r="W13">
        <v>2482.1210327154968</v>
      </c>
      <c r="X13">
        <v>32.641728948575114</v>
      </c>
      <c r="Z13">
        <v>296.2596492936396</v>
      </c>
      <c r="AA13">
        <v>184.03697189207369</v>
      </c>
      <c r="AB13">
        <v>1573.1661793372318</v>
      </c>
      <c r="AC13">
        <v>69.098201168429796</v>
      </c>
      <c r="AE13">
        <f t="shared" si="0"/>
        <v>1607.6363688983699</v>
      </c>
      <c r="AF13">
        <f t="shared" si="1"/>
        <v>1559.8216049166285</v>
      </c>
    </row>
    <row r="14" spans="1:41">
      <c r="B14" s="23"/>
      <c r="C14" s="23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</row>
    <row r="15" spans="1:41">
      <c r="A15" s="5" t="s">
        <v>27</v>
      </c>
    </row>
    <row r="16" spans="1:41">
      <c r="A16" t="s">
        <v>28</v>
      </c>
      <c r="B16">
        <v>99.447599999999994</v>
      </c>
      <c r="C16">
        <v>40.403199999999998</v>
      </c>
      <c r="D16">
        <v>8.0999999999999996E-3</v>
      </c>
      <c r="E16">
        <v>6.4100000000000004E-2</v>
      </c>
      <c r="F16">
        <v>10.196300000000001</v>
      </c>
      <c r="G16">
        <v>0.16209999999999999</v>
      </c>
      <c r="H16">
        <v>48.447600000000001</v>
      </c>
      <c r="I16">
        <v>0.34549999999999997</v>
      </c>
      <c r="J16">
        <v>4.3E-3</v>
      </c>
      <c r="K16">
        <v>3.8999999999999998E-3</v>
      </c>
      <c r="L16">
        <v>3.5900000000000001E-2</v>
      </c>
      <c r="M16">
        <v>2.0500000000000001E-2</v>
      </c>
      <c r="N16">
        <v>0.30230000000000001</v>
      </c>
      <c r="O16">
        <v>6.1000000000000004E-3</v>
      </c>
      <c r="P16">
        <v>89.440048982791012</v>
      </c>
      <c r="Q16">
        <v>188858.66584115985</v>
      </c>
      <c r="R16">
        <v>48.546774714583712</v>
      </c>
      <c r="S16">
        <v>339.24963961816883</v>
      </c>
      <c r="T16">
        <v>79256.333618208242</v>
      </c>
      <c r="U16">
        <v>1255.3958318208506</v>
      </c>
      <c r="V16">
        <v>292156.41915026645</v>
      </c>
      <c r="W16">
        <v>2469.2565989150708</v>
      </c>
      <c r="X16">
        <v>31.89987147247113</v>
      </c>
      <c r="Y16">
        <v>17.020407835456815</v>
      </c>
      <c r="Z16">
        <v>245.62866996862959</v>
      </c>
      <c r="AA16">
        <v>161.22897110203039</v>
      </c>
      <c r="AB16">
        <v>2375.4652148533723</v>
      </c>
      <c r="AC16">
        <v>49.011514782258352</v>
      </c>
      <c r="AE16">
        <f t="shared" si="0"/>
        <v>1297.7980846535147</v>
      </c>
      <c r="AF16">
        <f t="shared" si="1"/>
        <v>2355.3150407906928</v>
      </c>
    </row>
    <row r="17" spans="1:32">
      <c r="A17" t="s">
        <v>28</v>
      </c>
      <c r="B17">
        <v>99.386899999999997</v>
      </c>
      <c r="C17">
        <v>40.609000000000002</v>
      </c>
      <c r="D17">
        <v>8.0999999999999996E-3</v>
      </c>
      <c r="E17">
        <v>6.4299999999999996E-2</v>
      </c>
      <c r="F17">
        <v>10.152200000000001</v>
      </c>
      <c r="G17">
        <v>0.1615</v>
      </c>
      <c r="H17">
        <v>48.306199999999997</v>
      </c>
      <c r="I17">
        <v>0.34720000000000001</v>
      </c>
      <c r="J17">
        <v>3.8999999999999998E-3</v>
      </c>
      <c r="K17">
        <v>3.8E-3</v>
      </c>
      <c r="L17">
        <v>3.5099999999999999E-2</v>
      </c>
      <c r="N17">
        <v>0.30159999999999998</v>
      </c>
      <c r="O17">
        <v>6.8999999999999999E-3</v>
      </c>
      <c r="P17">
        <v>89.453373820237658</v>
      </c>
      <c r="Q17">
        <v>189820.64690776129</v>
      </c>
      <c r="R17">
        <v>48.546774714583712</v>
      </c>
      <c r="S17">
        <v>340.30814083382614</v>
      </c>
      <c r="T17">
        <v>78913.542182828445</v>
      </c>
      <c r="U17">
        <v>1250.7490859905454</v>
      </c>
      <c r="V17">
        <v>291303.72639215563</v>
      </c>
      <c r="W17">
        <v>2481.4063419488066</v>
      </c>
      <c r="X17">
        <v>28.932441568055211</v>
      </c>
      <c r="Y17">
        <v>16.583987121727152</v>
      </c>
      <c r="Z17">
        <v>240.155050582142</v>
      </c>
      <c r="AB17">
        <v>2369.9646338067382</v>
      </c>
      <c r="AC17">
        <v>55.439254425833212</v>
      </c>
      <c r="AE17">
        <f t="shared" si="0"/>
        <v>1292.9943903241374</v>
      </c>
      <c r="AF17">
        <f t="shared" si="1"/>
        <v>2349.8611190951797</v>
      </c>
    </row>
    <row r="18" spans="1:32">
      <c r="A18" t="s">
        <v>28</v>
      </c>
      <c r="B18">
        <v>99.528199999999998</v>
      </c>
      <c r="C18">
        <v>40.491</v>
      </c>
      <c r="D18">
        <v>8.8999999999999999E-3</v>
      </c>
      <c r="E18">
        <v>6.0400000000000002E-2</v>
      </c>
      <c r="F18">
        <v>10.1981</v>
      </c>
      <c r="G18">
        <v>0.1615</v>
      </c>
      <c r="H18">
        <v>48.328000000000003</v>
      </c>
      <c r="I18">
        <v>0.33739999999999998</v>
      </c>
      <c r="J18">
        <v>3.0000000000000001E-3</v>
      </c>
      <c r="L18">
        <v>8.0100000000000005E-2</v>
      </c>
      <c r="M18">
        <v>2.0199999999999999E-2</v>
      </c>
      <c r="N18">
        <v>0.3054</v>
      </c>
      <c r="O18">
        <v>5.8999999999999999E-3</v>
      </c>
      <c r="P18">
        <v>89.415010892345009</v>
      </c>
      <c r="Q18">
        <v>189269.07370144947</v>
      </c>
      <c r="R18">
        <v>53.341517896270993</v>
      </c>
      <c r="S18">
        <v>319.66736712850854</v>
      </c>
      <c r="T18">
        <v>79270.325105366603</v>
      </c>
      <c r="U18">
        <v>1250.7490859905454</v>
      </c>
      <c r="V18">
        <v>291435.18821766356</v>
      </c>
      <c r="W18">
        <v>2411.3666468131546</v>
      </c>
      <c r="X18">
        <v>22.255724283119395</v>
      </c>
      <c r="Z18">
        <v>548.04614107206771</v>
      </c>
      <c r="AA18">
        <v>158.86952274443968</v>
      </c>
      <c r="AB18">
        <v>2399.824930917036</v>
      </c>
      <c r="AC18">
        <v>47.404579871364632</v>
      </c>
      <c r="AE18">
        <f t="shared" si="0"/>
        <v>1292.9943903241374</v>
      </c>
      <c r="AF18">
        <f t="shared" si="1"/>
        <v>2379.4681225851064</v>
      </c>
    </row>
    <row r="19" spans="1:32">
      <c r="A19" t="s">
        <v>28</v>
      </c>
      <c r="B19">
        <v>99.659099999999995</v>
      </c>
      <c r="C19">
        <v>40.427799999999998</v>
      </c>
      <c r="D19">
        <v>9.4000000000000004E-3</v>
      </c>
      <c r="E19">
        <v>7.22E-2</v>
      </c>
      <c r="F19">
        <v>10.2851</v>
      </c>
      <c r="G19">
        <v>0.1658</v>
      </c>
      <c r="H19">
        <v>48.124099999999999</v>
      </c>
      <c r="I19">
        <v>0.3392</v>
      </c>
      <c r="J19">
        <v>5.1000000000000004E-3</v>
      </c>
      <c r="L19">
        <v>5.2999999999999999E-2</v>
      </c>
      <c r="N19">
        <v>0.29370000000000002</v>
      </c>
      <c r="O19">
        <v>5.4000000000000003E-3</v>
      </c>
      <c r="P19">
        <v>89.293989541320599</v>
      </c>
      <c r="Q19">
        <v>188973.65483162823</v>
      </c>
      <c r="R19">
        <v>56.338232384825552</v>
      </c>
      <c r="S19">
        <v>382.11893885229</v>
      </c>
      <c r="T19">
        <v>79946.580318020613</v>
      </c>
      <c r="U19">
        <v>1284.0507644410675</v>
      </c>
      <c r="V19">
        <v>290205.59802403703</v>
      </c>
      <c r="W19">
        <v>2424.2310806135806</v>
      </c>
      <c r="X19">
        <v>37.834731281302972</v>
      </c>
      <c r="Z19">
        <v>362.6272843548013</v>
      </c>
      <c r="AB19">
        <v>2307.886647709016</v>
      </c>
      <c r="AC19">
        <v>43.387242594130342</v>
      </c>
      <c r="AE19">
        <f t="shared" si="0"/>
        <v>1327.4208663513434</v>
      </c>
      <c r="AF19">
        <f t="shared" si="1"/>
        <v>2288.3097171029658</v>
      </c>
    </row>
    <row r="20" spans="1:32">
      <c r="A20" t="s">
        <v>28</v>
      </c>
      <c r="B20">
        <v>99.605000000000004</v>
      </c>
      <c r="C20">
        <v>40.489899999999999</v>
      </c>
      <c r="D20">
        <v>8.9999999999999993E-3</v>
      </c>
      <c r="E20">
        <v>6.6600000000000006E-2</v>
      </c>
      <c r="F20">
        <v>10.3308</v>
      </c>
      <c r="G20">
        <v>0.16600000000000001</v>
      </c>
      <c r="H20">
        <v>48.180300000000003</v>
      </c>
      <c r="I20">
        <v>0.3352</v>
      </c>
      <c r="J20">
        <v>5.5999999999999999E-3</v>
      </c>
      <c r="K20">
        <v>1.1999999999999999E-3</v>
      </c>
      <c r="L20">
        <v>9.4299999999999995E-2</v>
      </c>
      <c r="M20">
        <v>2.0500000000000001E-2</v>
      </c>
      <c r="N20">
        <v>0.29399999999999998</v>
      </c>
      <c r="O20">
        <v>6.6E-3</v>
      </c>
      <c r="P20">
        <v>89.262723749361015</v>
      </c>
      <c r="Q20">
        <v>189263.93191732283</v>
      </c>
      <c r="R20">
        <v>53.940860793981905</v>
      </c>
      <c r="S20">
        <v>352.48090481388527</v>
      </c>
      <c r="T20">
        <v>80301.808630874497</v>
      </c>
      <c r="U20">
        <v>1285.5996797178359</v>
      </c>
      <c r="V20">
        <v>290544.5041980528</v>
      </c>
      <c r="W20">
        <v>2395.6434499459679</v>
      </c>
      <c r="X20">
        <v>41.544018661822868</v>
      </c>
      <c r="Y20">
        <v>5.237048564755943</v>
      </c>
      <c r="Z20">
        <v>645.20288518222196</v>
      </c>
      <c r="AA20">
        <v>161.22897110203039</v>
      </c>
      <c r="AB20">
        <v>2310.2440395861445</v>
      </c>
      <c r="AC20">
        <v>53.028852059492642</v>
      </c>
      <c r="AE20">
        <f t="shared" si="0"/>
        <v>1329.0220977944691</v>
      </c>
      <c r="AF20">
        <f t="shared" si="1"/>
        <v>2290.6471121153281</v>
      </c>
    </row>
    <row r="21" spans="1:32">
      <c r="A21" t="s">
        <v>28</v>
      </c>
      <c r="B21">
        <v>99.790099999999995</v>
      </c>
      <c r="C21">
        <v>40.484999999999999</v>
      </c>
      <c r="D21">
        <v>8.3999999999999995E-3</v>
      </c>
      <c r="E21">
        <v>6.4000000000000001E-2</v>
      </c>
      <c r="F21">
        <v>10.291600000000001</v>
      </c>
      <c r="G21">
        <v>0.1658</v>
      </c>
      <c r="H21">
        <v>48.140999999999998</v>
      </c>
      <c r="I21">
        <v>0.33710000000000001</v>
      </c>
      <c r="J21">
        <v>5.1999999999999998E-3</v>
      </c>
      <c r="L21">
        <v>9.5899999999999999E-2</v>
      </c>
      <c r="N21">
        <v>0.2949</v>
      </c>
      <c r="O21">
        <v>6.4999999999999997E-3</v>
      </c>
      <c r="P21">
        <v>89.29130610090823</v>
      </c>
      <c r="Q21">
        <v>189241.02760621326</v>
      </c>
      <c r="R21">
        <v>50.344803407716448</v>
      </c>
      <c r="S21">
        <v>338.72038901034017</v>
      </c>
      <c r="T21">
        <v>79997.105132759141</v>
      </c>
      <c r="U21">
        <v>1284.0507644410675</v>
      </c>
      <c r="V21">
        <v>290307.51109060051</v>
      </c>
      <c r="W21">
        <v>2409.2225745130841</v>
      </c>
      <c r="X21">
        <v>38.576588757406945</v>
      </c>
      <c r="Z21">
        <v>656.15012395519716</v>
      </c>
      <c r="AB21">
        <v>2317.3162152175305</v>
      </c>
      <c r="AC21">
        <v>52.225384604045779</v>
      </c>
      <c r="AE21">
        <f t="shared" si="0"/>
        <v>1327.4208663513434</v>
      </c>
      <c r="AF21">
        <f t="shared" si="1"/>
        <v>2297.659297152416</v>
      </c>
    </row>
    <row r="22" spans="1:32">
      <c r="A22" t="s">
        <v>1430</v>
      </c>
      <c r="B22">
        <v>100.18810000000001</v>
      </c>
      <c r="C22">
        <v>39.685400000000001</v>
      </c>
      <c r="D22">
        <v>1.66E-2</v>
      </c>
      <c r="E22">
        <v>4.6199999999999998E-2</v>
      </c>
      <c r="F22">
        <v>13.9038</v>
      </c>
      <c r="G22">
        <v>0.20830000000000001</v>
      </c>
      <c r="H22">
        <v>45.504399999999997</v>
      </c>
      <c r="I22">
        <v>0.29770000000000002</v>
      </c>
      <c r="J22">
        <v>6.6E-3</v>
      </c>
      <c r="K22">
        <v>4.4000000000000003E-3</v>
      </c>
      <c r="L22">
        <v>4.0599999999999997E-2</v>
      </c>
      <c r="M22">
        <v>2.24E-2</v>
      </c>
      <c r="N22">
        <v>0.25309999999999999</v>
      </c>
      <c r="O22">
        <v>1.0500000000000001E-2</v>
      </c>
      <c r="P22">
        <v>85.367106286566155</v>
      </c>
      <c r="Q22">
        <v>185503.41798106994</v>
      </c>
      <c r="R22">
        <v>99.490921020011072</v>
      </c>
      <c r="S22">
        <v>244.5137808168393</v>
      </c>
      <c r="T22">
        <v>108074.91064021691</v>
      </c>
      <c r="U22">
        <v>1613.195260754369</v>
      </c>
      <c r="V22">
        <v>274407.86663490831</v>
      </c>
      <c r="W22">
        <v>2127.6344124370962</v>
      </c>
      <c r="X22">
        <v>48.96259342286266</v>
      </c>
      <c r="Y22">
        <v>19.202511404105124</v>
      </c>
      <c r="Z22">
        <v>277.78618386424404</v>
      </c>
      <c r="AA22">
        <v>176.17214403343806</v>
      </c>
      <c r="AB22">
        <v>1988.8529470042624</v>
      </c>
      <c r="AC22">
        <v>84.364082821920107</v>
      </c>
      <c r="AE22">
        <f t="shared" si="0"/>
        <v>1667.6825480155901</v>
      </c>
      <c r="AF22">
        <f t="shared" si="1"/>
        <v>1971.98225876323</v>
      </c>
    </row>
    <row r="23" spans="1:32">
      <c r="A23" t="s">
        <v>1430</v>
      </c>
      <c r="B23">
        <v>99.979500000000002</v>
      </c>
      <c r="C23">
        <v>39.658099999999997</v>
      </c>
      <c r="D23">
        <v>1.66E-2</v>
      </c>
      <c r="E23">
        <v>4.4400000000000002E-2</v>
      </c>
      <c r="F23">
        <v>13.9129</v>
      </c>
      <c r="G23">
        <v>0.2051</v>
      </c>
      <c r="H23">
        <v>45.4893</v>
      </c>
      <c r="I23">
        <v>0.29389999999999999</v>
      </c>
      <c r="J23">
        <v>6.0000000000000001E-3</v>
      </c>
      <c r="K23">
        <v>3.3999999999999998E-3</v>
      </c>
      <c r="L23">
        <v>8.4500000000000006E-2</v>
      </c>
      <c r="M23">
        <v>2.3599999999999999E-2</v>
      </c>
      <c r="N23">
        <v>0.2515</v>
      </c>
      <c r="O23">
        <v>1.0699999999999999E-2</v>
      </c>
      <c r="P23">
        <v>85.354783017030286</v>
      </c>
      <c r="Q23">
        <v>185375.80824774527</v>
      </c>
      <c r="R23">
        <v>99.490921020011072</v>
      </c>
      <c r="S23">
        <v>234.98726987592349</v>
      </c>
      <c r="T23">
        <v>108145.64538085085</v>
      </c>
      <c r="U23">
        <v>1588.4126163260735</v>
      </c>
      <c r="V23">
        <v>274316.80821448774</v>
      </c>
      <c r="W23">
        <v>2100.4761633028638</v>
      </c>
      <c r="X23">
        <v>44.511448566238791</v>
      </c>
      <c r="Y23">
        <v>14.838304266808503</v>
      </c>
      <c r="Z23">
        <v>578.15104769774939</v>
      </c>
      <c r="AA23">
        <v>185.6099374638008</v>
      </c>
      <c r="AB23">
        <v>1976.2801903262427</v>
      </c>
      <c r="AC23">
        <v>85.971017732813806</v>
      </c>
      <c r="AE23">
        <f t="shared" si="0"/>
        <v>1642.0628449255764</v>
      </c>
      <c r="AF23">
        <f t="shared" si="1"/>
        <v>1959.5161520306297</v>
      </c>
    </row>
    <row r="24" spans="1:32">
      <c r="A24" t="s">
        <v>1430</v>
      </c>
      <c r="B24">
        <v>100.2063</v>
      </c>
      <c r="C24">
        <v>39.688099999999999</v>
      </c>
      <c r="D24">
        <v>1.72E-2</v>
      </c>
      <c r="E24">
        <v>4.6199999999999998E-2</v>
      </c>
      <c r="F24">
        <v>13.891299999999999</v>
      </c>
      <c r="G24">
        <v>0.20449999999999999</v>
      </c>
      <c r="H24">
        <v>45.486199999999997</v>
      </c>
      <c r="I24">
        <v>0.29599999999999999</v>
      </c>
      <c r="J24">
        <v>5.1999999999999998E-3</v>
      </c>
      <c r="L24">
        <v>4.0500000000000001E-2</v>
      </c>
      <c r="M24">
        <v>2.2200000000000001E-2</v>
      </c>
      <c r="N24">
        <v>0.25390000000000001</v>
      </c>
      <c r="O24">
        <v>8.0000000000000002E-3</v>
      </c>
      <c r="P24">
        <v>85.373343501805877</v>
      </c>
      <c r="Q24">
        <v>185516.03872392623</v>
      </c>
      <c r="R24">
        <v>103.08697840627653</v>
      </c>
      <c r="S24">
        <v>244.5137808168393</v>
      </c>
      <c r="T24">
        <v>107977.74753495054</v>
      </c>
      <c r="U24">
        <v>1583.7658704957678</v>
      </c>
      <c r="V24">
        <v>274298.11410168611</v>
      </c>
      <c r="W24">
        <v>2115.4846694033604</v>
      </c>
      <c r="X24">
        <v>38.576588757406945</v>
      </c>
      <c r="Z24">
        <v>277.10198144093312</v>
      </c>
      <c r="AA24">
        <v>174.59917846171092</v>
      </c>
      <c r="AB24">
        <v>1995.1393253432725</v>
      </c>
      <c r="AC24">
        <v>64.277396435748656</v>
      </c>
      <c r="AE24">
        <f t="shared" si="0"/>
        <v>1637.2591505961987</v>
      </c>
      <c r="AF24">
        <f t="shared" si="1"/>
        <v>1978.2153121295303</v>
      </c>
    </row>
    <row r="25" spans="1:32">
      <c r="A25" t="s">
        <v>34</v>
      </c>
      <c r="B25">
        <v>99.212999999999994</v>
      </c>
      <c r="C25">
        <v>39.984699999999997</v>
      </c>
      <c r="D25">
        <v>9.7999999999999997E-3</v>
      </c>
      <c r="E25">
        <v>3.2800000000000003E-2</v>
      </c>
      <c r="F25">
        <v>11.3796</v>
      </c>
      <c r="G25">
        <v>0.18049999999999999</v>
      </c>
      <c r="H25">
        <v>47.755800000000001</v>
      </c>
      <c r="I25">
        <v>0.30180000000000001</v>
      </c>
      <c r="J25">
        <v>5.3E-3</v>
      </c>
      <c r="L25">
        <v>3.44E-2</v>
      </c>
      <c r="M25">
        <v>2.1299999999999999E-2</v>
      </c>
      <c r="N25">
        <v>0.28489999999999999</v>
      </c>
      <c r="O25">
        <v>9.1999999999999998E-3</v>
      </c>
      <c r="P25">
        <v>88.208457092169638</v>
      </c>
      <c r="Q25">
        <v>186902.45069843534</v>
      </c>
      <c r="R25">
        <v>58.735603975669186</v>
      </c>
      <c r="S25">
        <v>173.59419936779935</v>
      </c>
      <c r="T25">
        <v>88454.181815144941</v>
      </c>
      <c r="U25">
        <v>1397.8960372835506</v>
      </c>
      <c r="V25">
        <v>287984.61681603</v>
      </c>
      <c r="W25">
        <v>2156.9367338713992</v>
      </c>
      <c r="X25">
        <v>39.318446233510933</v>
      </c>
      <c r="Z25">
        <v>235.3656336189654</v>
      </c>
      <c r="AA25">
        <v>167.52083338893885</v>
      </c>
      <c r="AB25">
        <v>2238.7364859799068</v>
      </c>
      <c r="AC25">
        <v>73.91900590111095</v>
      </c>
      <c r="AE25">
        <f t="shared" si="0"/>
        <v>1445.1113774210946</v>
      </c>
      <c r="AF25">
        <f t="shared" si="1"/>
        <v>2219.7461300736636</v>
      </c>
    </row>
    <row r="26" spans="1:32">
      <c r="A26" t="s">
        <v>34</v>
      </c>
      <c r="B26">
        <v>99.215500000000006</v>
      </c>
      <c r="C26">
        <v>40.024000000000001</v>
      </c>
      <c r="D26">
        <v>9.9000000000000008E-3</v>
      </c>
      <c r="E26">
        <v>2.7300000000000001E-2</v>
      </c>
      <c r="F26">
        <v>11.2986</v>
      </c>
      <c r="G26">
        <v>0.1797</v>
      </c>
      <c r="H26">
        <v>47.805</v>
      </c>
      <c r="I26">
        <v>0.29599999999999999</v>
      </c>
      <c r="J26">
        <v>4.4000000000000003E-3</v>
      </c>
      <c r="K26">
        <v>5.3E-3</v>
      </c>
      <c r="L26">
        <v>3.2500000000000001E-2</v>
      </c>
      <c r="M26">
        <v>2.23E-2</v>
      </c>
      <c r="N26">
        <v>0.28520000000000001</v>
      </c>
      <c r="O26">
        <v>9.7000000000000003E-3</v>
      </c>
      <c r="P26">
        <v>88.293202197537497</v>
      </c>
      <c r="Q26">
        <v>187086.15262223245</v>
      </c>
      <c r="R26">
        <v>59.334946873380105</v>
      </c>
      <c r="S26">
        <v>144.48541593722322</v>
      </c>
      <c r="T26">
        <v>87824.564893018804</v>
      </c>
      <c r="U26">
        <v>1391.7003761764765</v>
      </c>
      <c r="V26">
        <v>288281.31047726795</v>
      </c>
      <c r="W26">
        <v>2115.4846694033604</v>
      </c>
      <c r="X26">
        <v>32.641728948575114</v>
      </c>
      <c r="Y26">
        <v>23.130297827672081</v>
      </c>
      <c r="Z26">
        <v>222.36578757605744</v>
      </c>
      <c r="AA26">
        <v>175.38566124757449</v>
      </c>
      <c r="AB26">
        <v>2241.0938778570353</v>
      </c>
      <c r="AC26">
        <v>77.93634317834524</v>
      </c>
      <c r="AE26">
        <f t="shared" si="0"/>
        <v>1438.7064516485909</v>
      </c>
      <c r="AF26">
        <f t="shared" si="1"/>
        <v>2222.0835250860259</v>
      </c>
    </row>
    <row r="27" spans="1:32">
      <c r="A27" t="s">
        <v>34</v>
      </c>
      <c r="B27">
        <v>99.149299999999997</v>
      </c>
      <c r="C27">
        <v>40.020499999999998</v>
      </c>
      <c r="D27">
        <v>8.8999999999999999E-3</v>
      </c>
      <c r="E27">
        <v>2.9899999999999999E-2</v>
      </c>
      <c r="F27">
        <v>11.2658</v>
      </c>
      <c r="G27">
        <v>0.18</v>
      </c>
      <c r="H27">
        <v>47.847000000000001</v>
      </c>
      <c r="I27">
        <v>0.28899999999999998</v>
      </c>
      <c r="J27">
        <v>5.7000000000000002E-3</v>
      </c>
      <c r="K27">
        <v>4.1000000000000003E-3</v>
      </c>
      <c r="L27">
        <v>3.2500000000000001E-2</v>
      </c>
      <c r="M27">
        <v>2.1899999999999999E-2</v>
      </c>
      <c r="N27">
        <v>0.28549999999999998</v>
      </c>
      <c r="O27">
        <v>9.1999999999999998E-3</v>
      </c>
      <c r="P27">
        <v>88.332272776938908</v>
      </c>
      <c r="Q27">
        <v>187069.79240001133</v>
      </c>
      <c r="R27">
        <v>53.341517896270993</v>
      </c>
      <c r="S27">
        <v>158.2459317407683</v>
      </c>
      <c r="T27">
        <v>87569.608904799825</v>
      </c>
      <c r="U27">
        <v>1394.0237490916293</v>
      </c>
      <c r="V27">
        <v>288534.58555393451</v>
      </c>
      <c r="W27">
        <v>2065.4563157350376</v>
      </c>
      <c r="X27">
        <v>42.285876137926849</v>
      </c>
      <c r="Y27">
        <v>17.893249262916139</v>
      </c>
      <c r="Z27">
        <v>222.36578757605744</v>
      </c>
      <c r="AA27">
        <v>172.23973010412024</v>
      </c>
      <c r="AB27">
        <v>2243.4512697341643</v>
      </c>
      <c r="AC27">
        <v>73.91900590111095</v>
      </c>
      <c r="AE27">
        <f t="shared" si="0"/>
        <v>1441.1082988132798</v>
      </c>
      <c r="AF27">
        <f t="shared" si="1"/>
        <v>2224.4209200983887</v>
      </c>
    </row>
    <row r="28" spans="1:32">
      <c r="A28" t="s">
        <v>34</v>
      </c>
      <c r="B28">
        <v>99.213700000000003</v>
      </c>
      <c r="C28">
        <v>40.145699999999998</v>
      </c>
      <c r="D28">
        <v>9.7000000000000003E-3</v>
      </c>
      <c r="E28">
        <v>6.2700000000000006E-2</v>
      </c>
      <c r="F28">
        <v>10.825100000000001</v>
      </c>
      <c r="G28">
        <v>0.16950000000000001</v>
      </c>
      <c r="H28">
        <v>48.0075</v>
      </c>
      <c r="I28">
        <v>0.31459999999999999</v>
      </c>
      <c r="J28">
        <v>5.5999999999999999E-3</v>
      </c>
      <c r="K28">
        <v>4.0000000000000002E-4</v>
      </c>
      <c r="L28">
        <v>0.1018</v>
      </c>
      <c r="M28">
        <v>2.0400000000000001E-2</v>
      </c>
      <c r="N28">
        <v>0.32579999999999998</v>
      </c>
      <c r="O28">
        <v>1.1299999999999999E-2</v>
      </c>
      <c r="P28">
        <v>88.770715504291303</v>
      </c>
      <c r="Q28">
        <v>187655.02092060653</v>
      </c>
      <c r="R28">
        <v>58.136261077958281</v>
      </c>
      <c r="S28">
        <v>331.84013110856768</v>
      </c>
      <c r="T28">
        <v>84144.026465528281</v>
      </c>
      <c r="U28">
        <v>1312.7056970612844</v>
      </c>
      <c r="V28">
        <v>289502.45816833893</v>
      </c>
      <c r="W28">
        <v>2248.4171520077607</v>
      </c>
      <c r="X28">
        <v>41.544018661822868</v>
      </c>
      <c r="Y28">
        <v>1.7456828549186476</v>
      </c>
      <c r="Z28">
        <v>696.51806693054289</v>
      </c>
      <c r="AA28">
        <v>160.44248831616682</v>
      </c>
      <c r="AB28">
        <v>2560.1275785617881</v>
      </c>
      <c r="AC28">
        <v>90.79182246549496</v>
      </c>
      <c r="AE28">
        <f t="shared" si="0"/>
        <v>1357.0436480491719</v>
      </c>
      <c r="AF28">
        <f t="shared" si="1"/>
        <v>2538.4109834257611</v>
      </c>
    </row>
    <row r="29" spans="1:32">
      <c r="A29" t="s">
        <v>34</v>
      </c>
      <c r="B29">
        <v>99.154600000000002</v>
      </c>
      <c r="C29">
        <v>40.109099999999998</v>
      </c>
      <c r="D29">
        <v>1.0699999999999999E-2</v>
      </c>
      <c r="E29">
        <v>6.0999999999999999E-2</v>
      </c>
      <c r="F29">
        <v>10.9123</v>
      </c>
      <c r="G29">
        <v>0.16800000000000001</v>
      </c>
      <c r="H29">
        <v>48.036099999999998</v>
      </c>
      <c r="I29">
        <v>0.31209999999999999</v>
      </c>
      <c r="J29">
        <v>6.0000000000000001E-3</v>
      </c>
      <c r="K29">
        <v>8.0000000000000004E-4</v>
      </c>
      <c r="L29">
        <v>5.67E-2</v>
      </c>
      <c r="N29">
        <v>0.32729999999999998</v>
      </c>
      <c r="P29">
        <v>88.696462162175493</v>
      </c>
      <c r="Q29">
        <v>187483.93973966577</v>
      </c>
      <c r="R29">
        <v>64.129690055067371</v>
      </c>
      <c r="S29">
        <v>322.84287077548043</v>
      </c>
      <c r="T29">
        <v>84821.83628786655</v>
      </c>
      <c r="U29">
        <v>1301.0888324855207</v>
      </c>
      <c r="V29">
        <v>289674.92643483088</v>
      </c>
      <c r="W29">
        <v>2230.5498828405025</v>
      </c>
      <c r="X29">
        <v>44.511448566238791</v>
      </c>
      <c r="Y29">
        <v>3.4913657098372952</v>
      </c>
      <c r="Z29">
        <v>387.94277401730636</v>
      </c>
      <c r="AB29">
        <v>2571.9145379474321</v>
      </c>
      <c r="AE29">
        <f t="shared" si="0"/>
        <v>1345.0344122257279</v>
      </c>
      <c r="AF29">
        <f t="shared" si="1"/>
        <v>2550.0979584875745</v>
      </c>
    </row>
    <row r="30" spans="1:32">
      <c r="A30" t="s">
        <v>34</v>
      </c>
      <c r="B30">
        <v>99.442599999999999</v>
      </c>
      <c r="C30">
        <v>39.982900000000001</v>
      </c>
      <c r="D30">
        <v>1.26E-2</v>
      </c>
      <c r="E30">
        <v>7.9799999999999996E-2</v>
      </c>
      <c r="F30">
        <v>11.2326</v>
      </c>
      <c r="G30">
        <v>0.17499999999999999</v>
      </c>
      <c r="H30">
        <v>47.7361</v>
      </c>
      <c r="I30">
        <v>0.31019999999999998</v>
      </c>
      <c r="J30">
        <v>7.0000000000000001E-3</v>
      </c>
      <c r="L30">
        <v>6.5100000000000005E-2</v>
      </c>
      <c r="M30">
        <v>2.1600000000000001E-2</v>
      </c>
      <c r="N30">
        <v>0.33050000000000002</v>
      </c>
      <c r="O30">
        <v>7.7000000000000002E-3</v>
      </c>
      <c r="P30">
        <v>88.338772752821527</v>
      </c>
      <c r="Q30">
        <v>186894.03686986453</v>
      </c>
      <c r="R30">
        <v>75.517205111574668</v>
      </c>
      <c r="S30">
        <v>422.34198504726788</v>
      </c>
      <c r="T30">
        <v>87311.543697212313</v>
      </c>
      <c r="U30">
        <v>1355.3008671724174</v>
      </c>
      <c r="V30">
        <v>287865.81874435541</v>
      </c>
      <c r="W30">
        <v>2216.9707582733863</v>
      </c>
      <c r="X30">
        <v>51.930023327278583</v>
      </c>
      <c r="Z30">
        <v>445.41577757542581</v>
      </c>
      <c r="AA30">
        <v>169.88028174652956</v>
      </c>
      <c r="AB30">
        <v>2597.0600513034719</v>
      </c>
      <c r="AC30">
        <v>61.866994069408079</v>
      </c>
      <c r="AE30">
        <f t="shared" si="0"/>
        <v>1401.0775127351333</v>
      </c>
      <c r="AF30">
        <f t="shared" si="1"/>
        <v>2575.0301719527756</v>
      </c>
    </row>
    <row r="31" spans="1:32">
      <c r="A31" t="s">
        <v>34</v>
      </c>
      <c r="B31">
        <v>99.2881</v>
      </c>
      <c r="C31">
        <v>40.045099999999998</v>
      </c>
      <c r="D31">
        <v>1.03E-2</v>
      </c>
      <c r="E31">
        <v>5.91E-2</v>
      </c>
      <c r="F31">
        <v>11.129200000000001</v>
      </c>
      <c r="G31">
        <v>0.17369999999999999</v>
      </c>
      <c r="H31">
        <v>47.870800000000003</v>
      </c>
      <c r="I31">
        <v>0.32219999999999999</v>
      </c>
      <c r="J31">
        <v>4.1000000000000003E-3</v>
      </c>
      <c r="L31">
        <v>5.1799999999999999E-2</v>
      </c>
      <c r="M31">
        <v>2.1700000000000001E-2</v>
      </c>
      <c r="N31">
        <v>0.30420000000000003</v>
      </c>
      <c r="O31">
        <v>7.9000000000000008E-3</v>
      </c>
      <c r="P31">
        <v>88.462493079307578</v>
      </c>
      <c r="Q31">
        <v>187184.78139047971</v>
      </c>
      <c r="R31">
        <v>61.732318464223745</v>
      </c>
      <c r="S31">
        <v>312.78710922673599</v>
      </c>
      <c r="T31">
        <v>86507.810490448799</v>
      </c>
      <c r="U31">
        <v>1345.2329178734224</v>
      </c>
      <c r="V31">
        <v>288678.10809737892</v>
      </c>
      <c r="W31">
        <v>2302.7336502762255</v>
      </c>
      <c r="X31">
        <v>30.416156520263172</v>
      </c>
      <c r="Z31">
        <v>354.41685527506996</v>
      </c>
      <c r="AA31">
        <v>170.66676453239313</v>
      </c>
      <c r="AB31">
        <v>2390.395363408521</v>
      </c>
      <c r="AC31">
        <v>63.4739289803018</v>
      </c>
      <c r="AE31">
        <f t="shared" si="0"/>
        <v>1390.6695083548152</v>
      </c>
      <c r="AF31">
        <f t="shared" si="1"/>
        <v>2370.1185425356562</v>
      </c>
    </row>
    <row r="32" spans="1:32">
      <c r="A32" t="s">
        <v>34</v>
      </c>
      <c r="B32">
        <v>99.542900000000003</v>
      </c>
      <c r="C32">
        <v>40.063099999999999</v>
      </c>
      <c r="D32">
        <v>1.03E-2</v>
      </c>
      <c r="E32">
        <v>5.8200000000000002E-2</v>
      </c>
      <c r="F32">
        <v>11.0807</v>
      </c>
      <c r="G32">
        <v>0.16950000000000001</v>
      </c>
      <c r="H32">
        <v>47.8889</v>
      </c>
      <c r="I32">
        <v>0.33040000000000003</v>
      </c>
      <c r="J32">
        <v>6.7000000000000002E-3</v>
      </c>
      <c r="K32">
        <v>5.7000000000000002E-3</v>
      </c>
      <c r="L32">
        <v>5.1799999999999999E-2</v>
      </c>
      <c r="M32">
        <v>2.1499999999999998E-2</v>
      </c>
      <c r="N32">
        <v>0.30359999999999998</v>
      </c>
      <c r="O32">
        <v>9.4999999999999998E-3</v>
      </c>
      <c r="P32">
        <v>88.51083863242377</v>
      </c>
      <c r="Q32">
        <v>187268.91967618829</v>
      </c>
      <c r="R32">
        <v>61.732318464223745</v>
      </c>
      <c r="S32">
        <v>308.02385375627813</v>
      </c>
      <c r="T32">
        <v>86130.817642015245</v>
      </c>
      <c r="U32">
        <v>1312.7056970612844</v>
      </c>
      <c r="V32">
        <v>288787.25759470428</v>
      </c>
      <c r="W32">
        <v>2361.3382931448323</v>
      </c>
      <c r="X32">
        <v>49.704450898966641</v>
      </c>
      <c r="Y32">
        <v>24.875980682590729</v>
      </c>
      <c r="Z32">
        <v>354.41685527506996</v>
      </c>
      <c r="AA32">
        <v>169.09379896066599</v>
      </c>
      <c r="AB32">
        <v>2385.6805796542635</v>
      </c>
      <c r="AC32">
        <v>76.329408267451512</v>
      </c>
      <c r="AE32">
        <f t="shared" si="0"/>
        <v>1357.0436480491719</v>
      </c>
      <c r="AF32">
        <f t="shared" si="1"/>
        <v>2365.4437525109311</v>
      </c>
    </row>
    <row r="33" spans="1:32">
      <c r="A33" t="s">
        <v>34</v>
      </c>
      <c r="B33">
        <v>99.507300000000001</v>
      </c>
      <c r="C33">
        <v>40.017200000000003</v>
      </c>
      <c r="D33">
        <v>1.0699999999999999E-2</v>
      </c>
      <c r="E33">
        <v>5.9700000000000003E-2</v>
      </c>
      <c r="F33">
        <v>11.0746</v>
      </c>
      <c r="G33">
        <v>0.1731</v>
      </c>
      <c r="H33">
        <v>47.855800000000002</v>
      </c>
      <c r="I33">
        <v>0.32490000000000002</v>
      </c>
      <c r="J33">
        <v>5.7000000000000002E-3</v>
      </c>
      <c r="K33">
        <v>4.5999999999999999E-3</v>
      </c>
      <c r="L33">
        <v>5.16E-2</v>
      </c>
      <c r="N33">
        <v>0.30659999999999998</v>
      </c>
      <c r="O33">
        <v>9.1999999999999998E-3</v>
      </c>
      <c r="P33">
        <v>88.50940710629493</v>
      </c>
      <c r="Q33">
        <v>187054.36704763144</v>
      </c>
      <c r="R33">
        <v>64.129690055067371</v>
      </c>
      <c r="S33">
        <v>315.96261287370794</v>
      </c>
      <c r="T33">
        <v>86083.402046645249</v>
      </c>
      <c r="U33">
        <v>1340.5861720431169</v>
      </c>
      <c r="V33">
        <v>288587.65271285514</v>
      </c>
      <c r="W33">
        <v>2322.0303009768645</v>
      </c>
      <c r="X33">
        <v>42.285876137926849</v>
      </c>
      <c r="Y33">
        <v>20.075352831564448</v>
      </c>
      <c r="Z33">
        <v>353.04845042844812</v>
      </c>
      <c r="AB33">
        <v>2409.2544984255505</v>
      </c>
      <c r="AC33">
        <v>73.91900590111095</v>
      </c>
      <c r="AE33">
        <f t="shared" si="0"/>
        <v>1385.8658140254374</v>
      </c>
      <c r="AF33">
        <f t="shared" si="1"/>
        <v>2388.8177026345566</v>
      </c>
    </row>
    <row r="34" spans="1:32">
      <c r="A34" t="s">
        <v>34</v>
      </c>
      <c r="B34">
        <v>99.586699999999993</v>
      </c>
      <c r="C34">
        <v>40.206200000000003</v>
      </c>
      <c r="D34">
        <v>7.9000000000000008E-3</v>
      </c>
      <c r="E34">
        <v>3.3300000000000003E-2</v>
      </c>
      <c r="F34">
        <v>10.8649</v>
      </c>
      <c r="G34">
        <v>0.17069999999999999</v>
      </c>
      <c r="H34">
        <v>48.018500000000003</v>
      </c>
      <c r="I34">
        <v>0.32500000000000001</v>
      </c>
      <c r="J34">
        <v>4.5999999999999999E-3</v>
      </c>
      <c r="K34">
        <v>4.4000000000000003E-3</v>
      </c>
      <c r="L34">
        <v>3.5700000000000003E-2</v>
      </c>
      <c r="M34">
        <v>2.1000000000000001E-2</v>
      </c>
      <c r="N34">
        <v>0.30030000000000001</v>
      </c>
      <c r="O34">
        <v>7.3000000000000001E-3</v>
      </c>
      <c r="P34">
        <v>88.73637080447962</v>
      </c>
      <c r="Q34">
        <v>187937.81904757151</v>
      </c>
      <c r="R34">
        <v>47.348088919161903</v>
      </c>
      <c r="S34">
        <v>176.24045240694264</v>
      </c>
      <c r="T34">
        <v>84453.393792696443</v>
      </c>
      <c r="U34">
        <v>1321.9991887218951</v>
      </c>
      <c r="V34">
        <v>289568.79211698967</v>
      </c>
      <c r="W34">
        <v>2322.7449917435547</v>
      </c>
      <c r="X34">
        <v>34.125443900783068</v>
      </c>
      <c r="Y34">
        <v>19.202511404105124</v>
      </c>
      <c r="Z34">
        <v>244.26026512200772</v>
      </c>
      <c r="AA34">
        <v>165.16138503134817</v>
      </c>
      <c r="AB34">
        <v>2359.749269005848</v>
      </c>
      <c r="AC34">
        <v>58.653124247620639</v>
      </c>
      <c r="AE34">
        <f t="shared" si="0"/>
        <v>1366.651036707927</v>
      </c>
      <c r="AF34">
        <f t="shared" si="1"/>
        <v>2339.7324073749428</v>
      </c>
    </row>
    <row r="35" spans="1:32">
      <c r="A35" t="s">
        <v>34</v>
      </c>
      <c r="B35">
        <v>99.602099999999993</v>
      </c>
      <c r="C35">
        <v>40.189900000000002</v>
      </c>
      <c r="D35">
        <v>7.1000000000000004E-3</v>
      </c>
      <c r="E35">
        <v>3.4599999999999999E-2</v>
      </c>
      <c r="F35">
        <v>10.8933</v>
      </c>
      <c r="G35">
        <v>0.16839999999999999</v>
      </c>
      <c r="H35">
        <v>48.011000000000003</v>
      </c>
      <c r="I35">
        <v>0.32540000000000002</v>
      </c>
      <c r="J35">
        <v>4.7000000000000002E-3</v>
      </c>
      <c r="K35">
        <v>5.9999999999999995E-4</v>
      </c>
      <c r="L35">
        <v>3.5400000000000001E-2</v>
      </c>
      <c r="M35">
        <v>2.18E-2</v>
      </c>
      <c r="N35">
        <v>0.29930000000000001</v>
      </c>
      <c r="O35">
        <v>8.3000000000000001E-3</v>
      </c>
      <c r="P35">
        <v>88.708688029670867</v>
      </c>
      <c r="Q35">
        <v>187861.62715551321</v>
      </c>
      <c r="R35">
        <v>42.553345737474622</v>
      </c>
      <c r="S35">
        <v>183.12071030871516</v>
      </c>
      <c r="T35">
        <v>84674.14836786165</v>
      </c>
      <c r="U35">
        <v>1304.1866630390577</v>
      </c>
      <c r="V35">
        <v>289523.56442472781</v>
      </c>
      <c r="W35">
        <v>2325.6037548103163</v>
      </c>
      <c r="X35">
        <v>34.867301376887049</v>
      </c>
      <c r="Y35">
        <v>2.6185242823779715</v>
      </c>
      <c r="Z35">
        <v>242.20765785207487</v>
      </c>
      <c r="AA35">
        <v>171.4532473182567</v>
      </c>
      <c r="AB35">
        <v>2351.8912960820853</v>
      </c>
      <c r="AC35">
        <v>66.687798802089233</v>
      </c>
      <c r="AE35">
        <f t="shared" si="0"/>
        <v>1348.2368751119798</v>
      </c>
      <c r="AF35">
        <f t="shared" si="1"/>
        <v>2331.9410906670673</v>
      </c>
    </row>
    <row r="36" spans="1:32">
      <c r="A36" t="s">
        <v>34</v>
      </c>
      <c r="B36">
        <v>99.696200000000005</v>
      </c>
      <c r="C36">
        <v>40.212200000000003</v>
      </c>
      <c r="D36">
        <v>7.9000000000000008E-3</v>
      </c>
      <c r="E36">
        <v>3.1399999999999997E-2</v>
      </c>
      <c r="F36">
        <v>10.9232</v>
      </c>
      <c r="G36">
        <v>0.17019999999999999</v>
      </c>
      <c r="H36">
        <v>47.9557</v>
      </c>
      <c r="I36">
        <v>0.32300000000000001</v>
      </c>
      <c r="J36">
        <v>3.8E-3</v>
      </c>
      <c r="K36">
        <v>1.5E-3</v>
      </c>
      <c r="L36">
        <v>3.7199999999999997E-2</v>
      </c>
      <c r="M36">
        <v>2.1299999999999999E-2</v>
      </c>
      <c r="N36">
        <v>0.30509999999999998</v>
      </c>
      <c r="O36">
        <v>7.4999999999999997E-3</v>
      </c>
      <c r="P36">
        <v>88.669630162477645</v>
      </c>
      <c r="Q36">
        <v>187965.86514280771</v>
      </c>
      <c r="R36">
        <v>47.348088919161903</v>
      </c>
      <c r="S36">
        <v>166.18469085819814</v>
      </c>
      <c r="T36">
        <v>84906.562515658836</v>
      </c>
      <c r="U36">
        <v>1318.1269005299739</v>
      </c>
      <c r="V36">
        <v>289190.08557378349</v>
      </c>
      <c r="W36">
        <v>2308.4511764097483</v>
      </c>
      <c r="X36">
        <v>28.190584091951234</v>
      </c>
      <c r="Y36">
        <v>6.5463107059449284</v>
      </c>
      <c r="Z36">
        <v>254.52330147167186</v>
      </c>
      <c r="AA36">
        <v>167.52083338893885</v>
      </c>
      <c r="AB36">
        <v>2397.467539039907</v>
      </c>
      <c r="AC36">
        <v>60.260059158514359</v>
      </c>
      <c r="AE36">
        <f t="shared" si="0"/>
        <v>1362.6479581001124</v>
      </c>
      <c r="AF36">
        <f t="shared" si="1"/>
        <v>2377.1307275727436</v>
      </c>
    </row>
    <row r="37" spans="1:32">
      <c r="A37" t="s">
        <v>34</v>
      </c>
      <c r="B37">
        <v>99.525800000000004</v>
      </c>
      <c r="C37">
        <v>39.879100000000001</v>
      </c>
      <c r="D37">
        <v>1.0800000000000001E-2</v>
      </c>
      <c r="E37">
        <v>6.3600000000000004E-2</v>
      </c>
      <c r="F37">
        <v>11.203099999999999</v>
      </c>
      <c r="G37">
        <v>0.17369999999999999</v>
      </c>
      <c r="H37">
        <v>47.7866</v>
      </c>
      <c r="I37">
        <v>0.3135</v>
      </c>
      <c r="J37">
        <v>4.4999999999999997E-3</v>
      </c>
      <c r="K37">
        <v>1.2999999999999999E-3</v>
      </c>
      <c r="L37">
        <v>0.1002</v>
      </c>
      <c r="N37">
        <v>0.31290000000000001</v>
      </c>
      <c r="O37">
        <v>9.4000000000000004E-3</v>
      </c>
      <c r="P37">
        <v>88.376701118968867</v>
      </c>
      <c r="Q37">
        <v>186408.83942227837</v>
      </c>
      <c r="R37">
        <v>64.729032952778297</v>
      </c>
      <c r="S37">
        <v>336.6033865790256</v>
      </c>
      <c r="T37">
        <v>87082.238768783645</v>
      </c>
      <c r="U37">
        <v>1345.2329178734224</v>
      </c>
      <c r="V37">
        <v>288170.35187225213</v>
      </c>
      <c r="W37">
        <v>2240.5555535741673</v>
      </c>
      <c r="X37">
        <v>33.383586424679088</v>
      </c>
      <c r="Y37">
        <v>5.6734692784856042</v>
      </c>
      <c r="Z37">
        <v>685.57082815756792</v>
      </c>
      <c r="AB37">
        <v>2458.759727845254</v>
      </c>
      <c r="AC37">
        <v>75.525940812004663</v>
      </c>
      <c r="AE37">
        <f t="shared" si="0"/>
        <v>1390.6695083548152</v>
      </c>
      <c r="AF37">
        <f t="shared" si="1"/>
        <v>2437.9029978941712</v>
      </c>
    </row>
    <row r="38" spans="1:32">
      <c r="A38" t="s">
        <v>34</v>
      </c>
      <c r="B38">
        <v>99.340900000000005</v>
      </c>
      <c r="C38">
        <v>39.983499999999999</v>
      </c>
      <c r="D38">
        <v>1.01E-2</v>
      </c>
      <c r="E38">
        <v>6.5699999999999995E-2</v>
      </c>
      <c r="F38">
        <v>11.1334</v>
      </c>
      <c r="G38">
        <v>0.1729</v>
      </c>
      <c r="H38">
        <v>47.915799999999997</v>
      </c>
      <c r="I38">
        <v>0.317</v>
      </c>
      <c r="J38">
        <v>4.7999999999999996E-3</v>
      </c>
      <c r="K38">
        <v>1.4E-3</v>
      </c>
      <c r="L38">
        <v>5.3400000000000003E-2</v>
      </c>
      <c r="M38">
        <v>2.2700000000000001E-2</v>
      </c>
      <c r="N38">
        <v>0.31040000000000001</v>
      </c>
      <c r="O38">
        <v>8.8000000000000005E-3</v>
      </c>
      <c r="P38">
        <v>88.468230615490896</v>
      </c>
      <c r="Q38">
        <v>186896.84147938812</v>
      </c>
      <c r="R38">
        <v>60.533632668801914</v>
      </c>
      <c r="S38">
        <v>347.7176493434273</v>
      </c>
      <c r="T38">
        <v>86540.457293818312</v>
      </c>
      <c r="U38">
        <v>1339.0372567663483</v>
      </c>
      <c r="V38">
        <v>288949.47425095021</v>
      </c>
      <c r="W38">
        <v>2265.5697304083287</v>
      </c>
      <c r="X38">
        <v>35.60915885299103</v>
      </c>
      <c r="Y38">
        <v>6.1098899922152663</v>
      </c>
      <c r="Z38">
        <v>365.36409404804516</v>
      </c>
      <c r="AA38">
        <v>178.53159239102877</v>
      </c>
      <c r="AB38">
        <v>2439.1147955358479</v>
      </c>
      <c r="AC38">
        <v>70.705136079323523</v>
      </c>
      <c r="AE38">
        <f t="shared" si="0"/>
        <v>1384.2645825823115</v>
      </c>
      <c r="AF38">
        <f t="shared" si="1"/>
        <v>2418.4247061244828</v>
      </c>
    </row>
    <row r="39" spans="1:32">
      <c r="A39" t="s">
        <v>34</v>
      </c>
      <c r="B39">
        <v>99.431799999999996</v>
      </c>
      <c r="C39">
        <v>39.906799999999997</v>
      </c>
      <c r="D39">
        <v>1.0500000000000001E-2</v>
      </c>
      <c r="E39">
        <v>6.6900000000000001E-2</v>
      </c>
      <c r="F39">
        <v>11.1534</v>
      </c>
      <c r="G39">
        <v>0.17230000000000001</v>
      </c>
      <c r="H39">
        <v>47.841799999999999</v>
      </c>
      <c r="I39">
        <v>0.31769999999999998</v>
      </c>
      <c r="J39">
        <v>5.1999999999999998E-3</v>
      </c>
      <c r="L39">
        <v>5.5899999999999998E-2</v>
      </c>
      <c r="M39">
        <v>2.2200000000000001E-2</v>
      </c>
      <c r="N39">
        <v>0.30990000000000001</v>
      </c>
      <c r="P39">
        <v>88.434108665247436</v>
      </c>
      <c r="Q39">
        <v>186538.31889528548</v>
      </c>
      <c r="R39">
        <v>62.931004259645562</v>
      </c>
      <c r="S39">
        <v>354.06865663737125</v>
      </c>
      <c r="T39">
        <v>86695.918262244508</v>
      </c>
      <c r="U39">
        <v>1334.390510936043</v>
      </c>
      <c r="V39">
        <v>288503.2276872996</v>
      </c>
      <c r="W39">
        <v>2270.5725657751609</v>
      </c>
      <c r="X39">
        <v>38.576588757406945</v>
      </c>
      <c r="Z39">
        <v>382.46915463081876</v>
      </c>
      <c r="AA39">
        <v>174.59917846171092</v>
      </c>
      <c r="AB39">
        <v>2435.1858090739665</v>
      </c>
      <c r="AE39">
        <f t="shared" si="0"/>
        <v>1379.4608882529342</v>
      </c>
      <c r="AF39">
        <f t="shared" si="1"/>
        <v>2414.5290477705448</v>
      </c>
    </row>
    <row r="40" spans="1:32">
      <c r="A40" t="s">
        <v>1067</v>
      </c>
      <c r="B40">
        <v>99.356099999999998</v>
      </c>
      <c r="C40">
        <v>40.2592</v>
      </c>
      <c r="D40">
        <v>8.5000000000000006E-3</v>
      </c>
      <c r="E40">
        <v>5.8099999999999999E-2</v>
      </c>
      <c r="F40">
        <v>10.3064</v>
      </c>
      <c r="G40">
        <v>0.16650000000000001</v>
      </c>
      <c r="H40">
        <v>48.462000000000003</v>
      </c>
      <c r="I40">
        <v>0.3463</v>
      </c>
      <c r="J40">
        <v>4.1000000000000003E-3</v>
      </c>
      <c r="K40">
        <v>5.9999999999999995E-4</v>
      </c>
      <c r="L40">
        <v>6.8199999999999997E-2</v>
      </c>
      <c r="M40">
        <v>1.9900000000000001E-2</v>
      </c>
      <c r="N40">
        <v>0.29260000000000003</v>
      </c>
      <c r="O40">
        <v>7.4999999999999997E-3</v>
      </c>
      <c r="P40">
        <v>89.341009961327003</v>
      </c>
      <c r="Q40">
        <v>188185.55955549123</v>
      </c>
      <c r="R40">
        <v>50.94414630542736</v>
      </c>
      <c r="S40">
        <v>307.49460314844947</v>
      </c>
      <c r="T40">
        <v>80112.146249394515</v>
      </c>
      <c r="U40">
        <v>1289.4719679097573</v>
      </c>
      <c r="V40">
        <v>292243.25631940929</v>
      </c>
      <c r="W40">
        <v>2474.9741250485936</v>
      </c>
      <c r="X40">
        <v>30.416156520263172</v>
      </c>
      <c r="Y40">
        <v>2.6185242823779715</v>
      </c>
      <c r="Z40">
        <v>466.62605269806511</v>
      </c>
      <c r="AA40">
        <v>156.510074386849</v>
      </c>
      <c r="AB40">
        <v>2299.2428774928776</v>
      </c>
      <c r="AC40">
        <v>60.260059158514359</v>
      </c>
      <c r="AE40">
        <f t="shared" si="0"/>
        <v>1333.0251764022839</v>
      </c>
      <c r="AF40">
        <f t="shared" si="1"/>
        <v>2279.7392687243032</v>
      </c>
    </row>
    <row r="41" spans="1:32">
      <c r="A41" t="s">
        <v>1067</v>
      </c>
      <c r="B41">
        <v>99.486500000000007</v>
      </c>
      <c r="C41">
        <v>40.236600000000003</v>
      </c>
      <c r="D41">
        <v>8.9999999999999993E-3</v>
      </c>
      <c r="E41">
        <v>4.4699999999999997E-2</v>
      </c>
      <c r="F41">
        <v>10.252599999999999</v>
      </c>
      <c r="G41">
        <v>0.1656</v>
      </c>
      <c r="H41">
        <v>48.529200000000003</v>
      </c>
      <c r="I41">
        <v>0.36280000000000001</v>
      </c>
      <c r="J41">
        <v>6.0000000000000001E-3</v>
      </c>
      <c r="K41">
        <v>2.8E-3</v>
      </c>
      <c r="L41">
        <v>6.9199999999999998E-2</v>
      </c>
      <c r="M41">
        <v>1.9599999999999999E-2</v>
      </c>
      <c r="N41">
        <v>0.2928</v>
      </c>
      <c r="O41">
        <v>8.9999999999999993E-3</v>
      </c>
      <c r="P41">
        <v>89.403881767408649</v>
      </c>
      <c r="Q41">
        <v>188079.91926343492</v>
      </c>
      <c r="R41">
        <v>53.940860793981905</v>
      </c>
      <c r="S41">
        <v>236.57502169940943</v>
      </c>
      <c r="T41">
        <v>79693.956244328016</v>
      </c>
      <c r="U41">
        <v>1282.5018491642988</v>
      </c>
      <c r="V41">
        <v>292648.49644207582</v>
      </c>
      <c r="W41">
        <v>2592.8981015524973</v>
      </c>
      <c r="X41">
        <v>44.511448566238791</v>
      </c>
      <c r="Y41">
        <v>12.219779984430533</v>
      </c>
      <c r="Z41">
        <v>473.46807693117455</v>
      </c>
      <c r="AA41">
        <v>154.15062602925832</v>
      </c>
      <c r="AB41">
        <v>2300.8144720776295</v>
      </c>
      <c r="AC41">
        <v>72.312070990217236</v>
      </c>
      <c r="AE41">
        <f t="shared" si="0"/>
        <v>1325.8196349082173</v>
      </c>
      <c r="AF41">
        <f t="shared" si="1"/>
        <v>2281.2975320658779</v>
      </c>
    </row>
    <row r="42" spans="1:32">
      <c r="A42" t="s">
        <v>1067</v>
      </c>
      <c r="B42">
        <v>99.440200000000004</v>
      </c>
      <c r="C42">
        <v>40.285499999999999</v>
      </c>
      <c r="D42">
        <v>8.3999999999999995E-3</v>
      </c>
      <c r="E42">
        <v>4.5400000000000003E-2</v>
      </c>
      <c r="F42">
        <v>10.136699999999999</v>
      </c>
      <c r="G42">
        <v>0.1651</v>
      </c>
      <c r="H42">
        <v>48.591999999999999</v>
      </c>
      <c r="I42">
        <v>0.36430000000000001</v>
      </c>
      <c r="J42">
        <v>6.4999999999999997E-3</v>
      </c>
      <c r="K42">
        <v>2.0999999999999999E-3</v>
      </c>
      <c r="L42">
        <v>7.51E-2</v>
      </c>
      <c r="M42">
        <v>1.9699999999999999E-2</v>
      </c>
      <c r="N42">
        <v>0.2918</v>
      </c>
      <c r="O42">
        <v>7.1000000000000004E-3</v>
      </c>
      <c r="P42">
        <v>89.523236684525031</v>
      </c>
      <c r="Q42">
        <v>188308.49493960987</v>
      </c>
      <c r="R42">
        <v>50.344803407716448</v>
      </c>
      <c r="S42">
        <v>240.27977595421007</v>
      </c>
      <c r="T42">
        <v>78793.059932298129</v>
      </c>
      <c r="U42">
        <v>1278.6295609723777</v>
      </c>
      <c r="V42">
        <v>293027.20298528194</v>
      </c>
      <c r="W42">
        <v>2603.6184630528523</v>
      </c>
      <c r="X42">
        <v>48.22073594675868</v>
      </c>
      <c r="Y42">
        <v>9.1648349883228999</v>
      </c>
      <c r="Z42">
        <v>513.83601990652039</v>
      </c>
      <c r="AA42">
        <v>154.93710881512186</v>
      </c>
      <c r="AB42">
        <v>2292.9564991538673</v>
      </c>
      <c r="AC42">
        <v>57.046189336726925</v>
      </c>
      <c r="AE42">
        <f t="shared" si="0"/>
        <v>1321.8165563004027</v>
      </c>
      <c r="AF42">
        <f t="shared" si="1"/>
        <v>2273.5062153580029</v>
      </c>
    </row>
    <row r="43" spans="1:32">
      <c r="A43" t="s">
        <v>1438</v>
      </c>
      <c r="B43">
        <v>100.2111</v>
      </c>
      <c r="C43">
        <v>40.294899999999998</v>
      </c>
      <c r="D43">
        <v>7.1000000000000004E-3</v>
      </c>
      <c r="E43">
        <v>7.46E-2</v>
      </c>
      <c r="F43">
        <v>9.6595999999999993</v>
      </c>
      <c r="G43">
        <v>0.15440000000000001</v>
      </c>
      <c r="H43">
        <v>48.876800000000003</v>
      </c>
      <c r="I43">
        <v>0.3639</v>
      </c>
      <c r="J43">
        <v>6.0000000000000001E-3</v>
      </c>
      <c r="K43">
        <v>2.5999999999999999E-3</v>
      </c>
      <c r="L43">
        <v>0.11310000000000001</v>
      </c>
      <c r="M43">
        <v>1.8700000000000001E-2</v>
      </c>
      <c r="N43">
        <v>0.32469999999999999</v>
      </c>
      <c r="P43">
        <v>90.019495577099178</v>
      </c>
      <c r="Q43">
        <v>188352.43382214656</v>
      </c>
      <c r="R43">
        <v>42.553345737474622</v>
      </c>
      <c r="S43">
        <v>394.82095344017773</v>
      </c>
      <c r="T43">
        <v>75084.538530490885</v>
      </c>
      <c r="U43">
        <v>1195.7625936652644</v>
      </c>
      <c r="V43">
        <v>294744.64921944006</v>
      </c>
      <c r="W43">
        <v>2600.7596999860912</v>
      </c>
      <c r="X43">
        <v>44.511448566238791</v>
      </c>
      <c r="Y43">
        <v>11.346938556971208</v>
      </c>
      <c r="Z43">
        <v>773.83294076467985</v>
      </c>
      <c r="AA43">
        <v>147.07228095648625</v>
      </c>
      <c r="AB43">
        <v>2551.4838083456498</v>
      </c>
      <c r="AE43">
        <f t="shared" si="0"/>
        <v>1236.1506740931691</v>
      </c>
      <c r="AF43">
        <f t="shared" si="1"/>
        <v>2529.8405350470989</v>
      </c>
    </row>
    <row r="44" spans="1:32">
      <c r="A44" t="s">
        <v>1438</v>
      </c>
      <c r="B44">
        <v>100.3331</v>
      </c>
      <c r="C44">
        <v>40.285800000000002</v>
      </c>
      <c r="D44">
        <v>7.4999999999999997E-3</v>
      </c>
      <c r="E44">
        <v>5.7599999999999998E-2</v>
      </c>
      <c r="F44">
        <v>9.6180000000000003</v>
      </c>
      <c r="G44">
        <v>0.1555</v>
      </c>
      <c r="H44">
        <v>48.9071</v>
      </c>
      <c r="I44">
        <v>0.37080000000000002</v>
      </c>
      <c r="J44">
        <v>7.0000000000000001E-3</v>
      </c>
      <c r="K44">
        <v>8.9999999999999998E-4</v>
      </c>
      <c r="L44">
        <v>0.1517</v>
      </c>
      <c r="N44">
        <v>0.32379999999999998</v>
      </c>
      <c r="P44">
        <v>90.063751749979176</v>
      </c>
      <c r="Q44">
        <v>188309.89724437168</v>
      </c>
      <c r="R44">
        <v>44.950717328318255</v>
      </c>
      <c r="S44">
        <v>304.84835010930618</v>
      </c>
      <c r="T44">
        <v>74761.179716164377</v>
      </c>
      <c r="U44">
        <v>1204.281627687491</v>
      </c>
      <c r="V44">
        <v>294927.36909617804</v>
      </c>
      <c r="W44">
        <v>2650.0733628877233</v>
      </c>
      <c r="X44">
        <v>51.930023327278583</v>
      </c>
      <c r="Y44">
        <v>3.9277864235669573</v>
      </c>
      <c r="Z44">
        <v>1037.9350761627049</v>
      </c>
      <c r="AB44">
        <v>2544.4116327142633</v>
      </c>
      <c r="AE44">
        <f t="shared" si="0"/>
        <v>1244.9574470303612</v>
      </c>
      <c r="AF44">
        <f t="shared" si="1"/>
        <v>2522.8283500100106</v>
      </c>
    </row>
    <row r="45" spans="1:32">
      <c r="A45" t="s">
        <v>1438</v>
      </c>
      <c r="B45">
        <v>99.985500000000002</v>
      </c>
      <c r="C45">
        <v>40.365900000000003</v>
      </c>
      <c r="D45">
        <v>7.3000000000000001E-3</v>
      </c>
      <c r="E45">
        <v>6.88E-2</v>
      </c>
      <c r="F45">
        <v>9.6714000000000002</v>
      </c>
      <c r="G45">
        <v>0.15409999999999999</v>
      </c>
      <c r="H45">
        <v>48.887099999999997</v>
      </c>
      <c r="I45">
        <v>0.36649999999999999</v>
      </c>
      <c r="J45">
        <v>7.1000000000000004E-3</v>
      </c>
      <c r="K45">
        <v>1.9E-3</v>
      </c>
      <c r="L45">
        <v>0.112</v>
      </c>
      <c r="M45">
        <v>1.95E-2</v>
      </c>
      <c r="N45">
        <v>0.32829999999999998</v>
      </c>
      <c r="O45">
        <v>1.01E-2</v>
      </c>
      <c r="P45">
        <v>90.010416537105442</v>
      </c>
      <c r="Q45">
        <v>188684.31261577489</v>
      </c>
      <c r="R45">
        <v>43.752031532896432</v>
      </c>
      <c r="S45">
        <v>364.12441818611569</v>
      </c>
      <c r="T45">
        <v>75176.260501862358</v>
      </c>
      <c r="U45">
        <v>1193.4392207501114</v>
      </c>
      <c r="V45">
        <v>294806.76191681303</v>
      </c>
      <c r="W45">
        <v>2619.3416599200391</v>
      </c>
      <c r="X45">
        <v>52.671880803382571</v>
      </c>
      <c r="Y45">
        <v>8.2919935608635758</v>
      </c>
      <c r="Z45">
        <v>766.30671410825937</v>
      </c>
      <c r="AA45">
        <v>153.36414324339475</v>
      </c>
      <c r="AB45">
        <v>2579.7725108711943</v>
      </c>
      <c r="AC45">
        <v>81.15021300013268</v>
      </c>
      <c r="AE45">
        <f t="shared" si="0"/>
        <v>1233.74882692848</v>
      </c>
      <c r="AF45">
        <f t="shared" si="1"/>
        <v>2557.8892751954495</v>
      </c>
    </row>
    <row r="46" spans="1:32">
      <c r="B46" s="23"/>
      <c r="C46" s="23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</row>
    <row r="47" spans="1:32">
      <c r="A47" s="5" t="s">
        <v>41</v>
      </c>
      <c r="B47" s="23"/>
      <c r="C47" s="23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</row>
    <row r="48" spans="1:32">
      <c r="A48" t="s">
        <v>1439</v>
      </c>
      <c r="B48">
        <v>99.6113</v>
      </c>
      <c r="C48">
        <v>40.437199999999997</v>
      </c>
      <c r="D48">
        <v>7.7999999999999996E-3</v>
      </c>
      <c r="E48">
        <v>5.2400000000000002E-2</v>
      </c>
      <c r="F48">
        <v>10.460699999999999</v>
      </c>
      <c r="G48">
        <v>0.16339999999999999</v>
      </c>
      <c r="H48">
        <v>48.137099999999997</v>
      </c>
      <c r="I48">
        <v>0.30599999999999999</v>
      </c>
      <c r="J48">
        <v>7.4000000000000003E-3</v>
      </c>
      <c r="K48">
        <v>4.8999999999999998E-3</v>
      </c>
      <c r="L48">
        <v>5.8599999999999999E-2</v>
      </c>
      <c r="M48">
        <v>1.9300000000000001E-2</v>
      </c>
      <c r="N48">
        <v>0.34010000000000001</v>
      </c>
      <c r="O48">
        <v>5.0000000000000001E-3</v>
      </c>
      <c r="P48">
        <v>89.133686478000484</v>
      </c>
      <c r="Q48">
        <v>189017.59371416492</v>
      </c>
      <c r="R48">
        <v>46.748746021450984</v>
      </c>
      <c r="S48">
        <v>277.32731850221603</v>
      </c>
      <c r="T48">
        <v>81311.527620802735</v>
      </c>
      <c r="U48">
        <v>1265.4637811198459</v>
      </c>
      <c r="V48">
        <v>290283.99269062432</v>
      </c>
      <c r="W48">
        <v>2186.9537460723927</v>
      </c>
      <c r="X48">
        <v>54.897453231694506</v>
      </c>
      <c r="Y48">
        <v>21.384614972753432</v>
      </c>
      <c r="Z48">
        <v>400.94262006021432</v>
      </c>
      <c r="AA48">
        <v>151.79117767166764</v>
      </c>
      <c r="AB48">
        <v>2672.496591371591</v>
      </c>
      <c r="AC48">
        <v>40.173372772342915</v>
      </c>
      <c r="AE48">
        <f t="shared" si="0"/>
        <v>1308.206089033833</v>
      </c>
      <c r="AF48">
        <f t="shared" si="1"/>
        <v>2649.8268123483781</v>
      </c>
    </row>
    <row r="49" spans="1:32">
      <c r="A49" t="s">
        <v>1439</v>
      </c>
      <c r="B49">
        <v>99.6982</v>
      </c>
      <c r="C49">
        <v>40.411999999999999</v>
      </c>
      <c r="D49">
        <v>7.3000000000000001E-3</v>
      </c>
      <c r="E49">
        <v>5.79E-2</v>
      </c>
      <c r="F49">
        <v>10.511699999999999</v>
      </c>
      <c r="G49">
        <v>0.1641</v>
      </c>
      <c r="H49">
        <v>48.115200000000002</v>
      </c>
      <c r="I49">
        <v>0.3004</v>
      </c>
      <c r="J49">
        <v>6.6E-3</v>
      </c>
      <c r="K49">
        <v>4.4000000000000003E-3</v>
      </c>
      <c r="L49">
        <v>5.5100000000000003E-2</v>
      </c>
      <c r="M49">
        <v>1.8700000000000001E-2</v>
      </c>
      <c r="N49">
        <v>0.33900000000000002</v>
      </c>
      <c r="O49">
        <v>7.6E-3</v>
      </c>
      <c r="P49">
        <v>89.082065627571311</v>
      </c>
      <c r="Q49">
        <v>188899.80011417295</v>
      </c>
      <c r="R49">
        <v>43.752031532896432</v>
      </c>
      <c r="S49">
        <v>306.43610193279216</v>
      </c>
      <c r="T49">
        <v>81707.953090289564</v>
      </c>
      <c r="U49">
        <v>1270.8849845885354</v>
      </c>
      <c r="V49">
        <v>290151.92782921961</v>
      </c>
      <c r="W49">
        <v>2146.9310631377348</v>
      </c>
      <c r="X49">
        <v>48.96259342286266</v>
      </c>
      <c r="Y49">
        <v>19.202511404105124</v>
      </c>
      <c r="Z49">
        <v>376.99553524433128</v>
      </c>
      <c r="AA49">
        <v>147.07228095648625</v>
      </c>
      <c r="AB49">
        <v>2663.8528211554526</v>
      </c>
      <c r="AC49">
        <v>61.063526613961216</v>
      </c>
      <c r="AE49">
        <f t="shared" si="0"/>
        <v>1313.8103990847735</v>
      </c>
      <c r="AF49">
        <f t="shared" si="1"/>
        <v>2641.2563639697155</v>
      </c>
    </row>
    <row r="50" spans="1:32">
      <c r="A50" t="s">
        <v>1439</v>
      </c>
      <c r="B50">
        <v>99.552700000000002</v>
      </c>
      <c r="C50">
        <v>40.370600000000003</v>
      </c>
      <c r="D50">
        <v>8.0000000000000002E-3</v>
      </c>
      <c r="E50">
        <v>5.3900000000000003E-2</v>
      </c>
      <c r="F50">
        <v>10.507</v>
      </c>
      <c r="G50">
        <v>0.16400000000000001</v>
      </c>
      <c r="H50">
        <v>48.115200000000002</v>
      </c>
      <c r="I50">
        <v>0.30470000000000003</v>
      </c>
      <c r="J50">
        <v>5.7000000000000002E-3</v>
      </c>
      <c r="K50">
        <v>2.7000000000000001E-3</v>
      </c>
      <c r="L50">
        <v>0.1009</v>
      </c>
      <c r="M50">
        <v>1.9900000000000001E-2</v>
      </c>
      <c r="N50">
        <v>0.3397</v>
      </c>
      <c r="O50">
        <v>7.6E-3</v>
      </c>
      <c r="P50">
        <v>89.086414501917943</v>
      </c>
      <c r="Q50">
        <v>188706.28205704322</v>
      </c>
      <c r="R50">
        <v>47.947431816872808</v>
      </c>
      <c r="S50">
        <v>285.2660776196459</v>
      </c>
      <c r="T50">
        <v>81671.419762709411</v>
      </c>
      <c r="U50">
        <v>1270.1105269501511</v>
      </c>
      <c r="V50">
        <v>290151.92782921961</v>
      </c>
      <c r="W50">
        <v>2177.662766105419</v>
      </c>
      <c r="X50">
        <v>42.285876137926849</v>
      </c>
      <c r="Y50">
        <v>11.783359270700871</v>
      </c>
      <c r="Z50">
        <v>690.36024512074448</v>
      </c>
      <c r="AA50">
        <v>156.510074386849</v>
      </c>
      <c r="AB50">
        <v>2669.3534022020858</v>
      </c>
      <c r="AC50">
        <v>61.063526613961216</v>
      </c>
      <c r="AE50">
        <f t="shared" si="0"/>
        <v>1313.0097833632105</v>
      </c>
      <c r="AF50">
        <f t="shared" si="1"/>
        <v>2646.7102856652277</v>
      </c>
    </row>
    <row r="51" spans="1:32">
      <c r="A51" t="s">
        <v>1441</v>
      </c>
      <c r="B51">
        <v>99.541600000000003</v>
      </c>
      <c r="C51">
        <v>40.535800000000002</v>
      </c>
      <c r="D51">
        <v>7.7000000000000002E-3</v>
      </c>
      <c r="E51">
        <v>5.28E-2</v>
      </c>
      <c r="F51">
        <v>10.257</v>
      </c>
      <c r="G51">
        <v>0.1633</v>
      </c>
      <c r="H51">
        <v>48.220999999999997</v>
      </c>
      <c r="I51">
        <v>0.37080000000000002</v>
      </c>
      <c r="J51">
        <v>5.3E-3</v>
      </c>
      <c r="K51">
        <v>1.8E-3</v>
      </c>
      <c r="L51">
        <v>6.5299999999999997E-2</v>
      </c>
      <c r="M51">
        <v>2.0299999999999999E-2</v>
      </c>
      <c r="N51">
        <v>0.29089999999999999</v>
      </c>
      <c r="O51">
        <v>7.7000000000000002E-3</v>
      </c>
      <c r="P51">
        <v>89.339288939183149</v>
      </c>
      <c r="Q51">
        <v>189478.48454587974</v>
      </c>
      <c r="R51">
        <v>46.149403123740086</v>
      </c>
      <c r="S51">
        <v>279.44432093353061</v>
      </c>
      <c r="T51">
        <v>79728.157657381787</v>
      </c>
      <c r="U51">
        <v>1264.6893234814615</v>
      </c>
      <c r="V51">
        <v>290789.93980806059</v>
      </c>
      <c r="W51">
        <v>2650.0733628877233</v>
      </c>
      <c r="X51">
        <v>39.318446233510933</v>
      </c>
      <c r="Y51">
        <v>7.8555728471339146</v>
      </c>
      <c r="Z51">
        <v>446.78418242204765</v>
      </c>
      <c r="AA51">
        <v>159.65600553030322</v>
      </c>
      <c r="AB51">
        <v>2285.8843235224808</v>
      </c>
      <c r="AC51">
        <v>61.866994069408079</v>
      </c>
      <c r="AE51">
        <f t="shared" si="0"/>
        <v>1307.40547331227</v>
      </c>
      <c r="AF51">
        <f t="shared" si="1"/>
        <v>2266.4940303209146</v>
      </c>
    </row>
    <row r="52" spans="1:32">
      <c r="A52" t="s">
        <v>1441</v>
      </c>
      <c r="B52">
        <v>99.505200000000002</v>
      </c>
      <c r="C52">
        <v>40.550600000000003</v>
      </c>
      <c r="D52">
        <v>8.6999999999999994E-3</v>
      </c>
      <c r="E52">
        <v>5.8700000000000002E-2</v>
      </c>
      <c r="F52">
        <v>10.2608</v>
      </c>
      <c r="G52">
        <v>0.16470000000000001</v>
      </c>
      <c r="H52">
        <v>48.158299999999997</v>
      </c>
      <c r="I52">
        <v>0.36899999999999999</v>
      </c>
      <c r="J52">
        <v>6.0000000000000001E-3</v>
      </c>
      <c r="L52">
        <v>0.1094</v>
      </c>
      <c r="M52">
        <v>1.9599999999999999E-2</v>
      </c>
      <c r="N52">
        <v>0.28849999999999998</v>
      </c>
      <c r="O52">
        <v>5.4999999999999997E-3</v>
      </c>
      <c r="P52">
        <v>89.323358575536673</v>
      </c>
      <c r="Q52">
        <v>189547.66491412901</v>
      </c>
      <c r="R52">
        <v>52.142832100849176</v>
      </c>
      <c r="S52">
        <v>310.67010679542142</v>
      </c>
      <c r="T52">
        <v>79757.695241382768</v>
      </c>
      <c r="U52">
        <v>1275.5317304188409</v>
      </c>
      <c r="V52">
        <v>290411.83630075125</v>
      </c>
      <c r="W52">
        <v>2637.2089290872973</v>
      </c>
      <c r="X52">
        <v>44.511448566238791</v>
      </c>
      <c r="Z52">
        <v>748.51745110217485</v>
      </c>
      <c r="AA52">
        <v>154.15062602925832</v>
      </c>
      <c r="AB52">
        <v>2267.0251885054513</v>
      </c>
      <c r="AC52">
        <v>44.190710049577191</v>
      </c>
      <c r="AE52">
        <f t="shared" si="0"/>
        <v>1318.6140934141511</v>
      </c>
      <c r="AF52">
        <f t="shared" si="1"/>
        <v>2247.7948702220142</v>
      </c>
    </row>
    <row r="53" spans="1:32">
      <c r="A53" t="s">
        <v>1441</v>
      </c>
      <c r="B53">
        <v>99.271799999999999</v>
      </c>
      <c r="C53">
        <v>40.585500000000003</v>
      </c>
      <c r="D53">
        <v>7.6E-3</v>
      </c>
      <c r="E53">
        <v>5.5100000000000003E-2</v>
      </c>
      <c r="F53">
        <v>10.1942</v>
      </c>
      <c r="G53">
        <v>0.1633</v>
      </c>
      <c r="H53">
        <v>48.311799999999998</v>
      </c>
      <c r="I53">
        <v>0.3619</v>
      </c>
      <c r="J53">
        <v>5.4000000000000003E-3</v>
      </c>
      <c r="K53">
        <v>1E-3</v>
      </c>
      <c r="M53">
        <v>1.9599999999999999E-2</v>
      </c>
      <c r="N53">
        <v>0.2944</v>
      </c>
      <c r="P53">
        <v>89.415457911924307</v>
      </c>
      <c r="Q53">
        <v>189710.79970141954</v>
      </c>
      <c r="R53">
        <v>45.550060226029167</v>
      </c>
      <c r="S53">
        <v>291.61708491358974</v>
      </c>
      <c r="T53">
        <v>79240.010216523486</v>
      </c>
      <c r="U53">
        <v>1264.6893234814615</v>
      </c>
      <c r="V53">
        <v>291337.49640237784</v>
      </c>
      <c r="W53">
        <v>2586.4658846522843</v>
      </c>
      <c r="X53">
        <v>40.060303709614914</v>
      </c>
      <c r="Y53">
        <v>4.3642071372966189</v>
      </c>
      <c r="AA53">
        <v>154.15062602925832</v>
      </c>
      <c r="AB53">
        <v>2313.3872287556496</v>
      </c>
      <c r="AE53">
        <f t="shared" si="0"/>
        <v>1307.40547331227</v>
      </c>
      <c r="AF53">
        <f t="shared" si="1"/>
        <v>2293.7636387984785</v>
      </c>
    </row>
    <row r="54" spans="1:32">
      <c r="A54" t="s">
        <v>52</v>
      </c>
      <c r="B54">
        <v>99.384699999999995</v>
      </c>
      <c r="C54">
        <v>40.469000000000001</v>
      </c>
      <c r="D54">
        <v>9.4999999999999998E-3</v>
      </c>
      <c r="E54">
        <v>7.0699999999999999E-2</v>
      </c>
      <c r="F54">
        <v>10.0619</v>
      </c>
      <c r="G54">
        <v>0.1585</v>
      </c>
      <c r="H54">
        <v>48.458199999999998</v>
      </c>
      <c r="I54">
        <v>0.36149999999999999</v>
      </c>
      <c r="J54">
        <v>5.1999999999999998E-3</v>
      </c>
      <c r="K54">
        <v>2.5000000000000001E-3</v>
      </c>
      <c r="L54">
        <v>8.6400000000000005E-2</v>
      </c>
      <c r="M54">
        <v>0.02</v>
      </c>
      <c r="N54">
        <v>0.29649999999999999</v>
      </c>
      <c r="P54">
        <v>89.566761648114621</v>
      </c>
      <c r="Q54">
        <v>189166.23801891677</v>
      </c>
      <c r="R54">
        <v>56.937575282536457</v>
      </c>
      <c r="S54">
        <v>374.18017973486013</v>
      </c>
      <c r="T54">
        <v>78211.63591038411</v>
      </c>
      <c r="U54">
        <v>1227.5153568390181</v>
      </c>
      <c r="V54">
        <v>292220.34095532988</v>
      </c>
      <c r="W54">
        <v>2583.6071215855227</v>
      </c>
      <c r="X54">
        <v>38.576588757406945</v>
      </c>
      <c r="Y54">
        <v>10.910517843241548</v>
      </c>
      <c r="Z54">
        <v>591.15089374065735</v>
      </c>
      <c r="AA54">
        <v>157.29655717271254</v>
      </c>
      <c r="AB54">
        <v>2329.8889718955502</v>
      </c>
      <c r="AE54">
        <f t="shared" si="0"/>
        <v>1268.9759186772492</v>
      </c>
      <c r="AF54">
        <f t="shared" si="1"/>
        <v>2310.1254038850161</v>
      </c>
    </row>
    <row r="55" spans="1:32">
      <c r="A55" t="s">
        <v>52</v>
      </c>
      <c r="B55">
        <v>99.958200000000005</v>
      </c>
      <c r="C55">
        <v>40.506900000000002</v>
      </c>
      <c r="D55">
        <v>1.01E-2</v>
      </c>
      <c r="E55">
        <v>6.88E-2</v>
      </c>
      <c r="F55">
        <v>10.0342</v>
      </c>
      <c r="G55">
        <v>0.15989999999999999</v>
      </c>
      <c r="H55">
        <v>48.450200000000002</v>
      </c>
      <c r="I55">
        <v>0.36409999999999998</v>
      </c>
      <c r="J55">
        <v>6.8999999999999999E-3</v>
      </c>
      <c r="K55">
        <v>1.6000000000000001E-3</v>
      </c>
      <c r="L55">
        <v>8.3299999999999999E-2</v>
      </c>
      <c r="M55">
        <v>1.95E-2</v>
      </c>
      <c r="N55">
        <v>0.28820000000000001</v>
      </c>
      <c r="O55">
        <v>6.1999999999999998E-3</v>
      </c>
      <c r="P55">
        <v>89.590955064187199</v>
      </c>
      <c r="Q55">
        <v>189343.39585382538</v>
      </c>
      <c r="R55">
        <v>60.533632668801914</v>
      </c>
      <c r="S55">
        <v>364.12441818611569</v>
      </c>
      <c r="T55">
        <v>77996.322469113817</v>
      </c>
      <c r="U55">
        <v>1238.3577637763974</v>
      </c>
      <c r="V55">
        <v>292172.09808358393</v>
      </c>
      <c r="W55">
        <v>2602.1890815194715</v>
      </c>
      <c r="X55">
        <v>51.188165851174602</v>
      </c>
      <c r="Y55">
        <v>6.9827314196745904</v>
      </c>
      <c r="Z55">
        <v>569.94061861801799</v>
      </c>
      <c r="AA55">
        <v>153.36414324339475</v>
      </c>
      <c r="AB55">
        <v>2264.6677966283228</v>
      </c>
      <c r="AC55">
        <v>49.814982237705202</v>
      </c>
      <c r="AE55">
        <f t="shared" si="0"/>
        <v>1280.1845387791302</v>
      </c>
      <c r="AF55">
        <f t="shared" si="1"/>
        <v>2245.4574752096519</v>
      </c>
    </row>
    <row r="56" spans="1:32">
      <c r="A56" t="s">
        <v>52</v>
      </c>
      <c r="B56">
        <v>99.992000000000004</v>
      </c>
      <c r="C56">
        <v>40.553199999999997</v>
      </c>
      <c r="D56">
        <v>8.9999999999999993E-3</v>
      </c>
      <c r="E56">
        <v>5.9499999999999997E-2</v>
      </c>
      <c r="F56">
        <v>9.9507999999999992</v>
      </c>
      <c r="G56">
        <v>0.15959999999999999</v>
      </c>
      <c r="H56">
        <v>48.493899999999996</v>
      </c>
      <c r="I56">
        <v>0.36730000000000002</v>
      </c>
      <c r="J56">
        <v>6.6E-3</v>
      </c>
      <c r="K56">
        <v>2E-3</v>
      </c>
      <c r="L56">
        <v>7.8799999999999995E-2</v>
      </c>
      <c r="M56">
        <v>2.01E-2</v>
      </c>
      <c r="N56">
        <v>0.29099999999999998</v>
      </c>
      <c r="O56">
        <v>8.0999999999999996E-3</v>
      </c>
      <c r="P56">
        <v>89.676881335293331</v>
      </c>
      <c r="Q56">
        <v>189559.81822206467</v>
      </c>
      <c r="R56">
        <v>53.940860793981905</v>
      </c>
      <c r="S56">
        <v>314.90411165805062</v>
      </c>
      <c r="T56">
        <v>77348.050230776513</v>
      </c>
      <c r="U56">
        <v>1236.0343908612447</v>
      </c>
      <c r="V56">
        <v>292435.62477049645</v>
      </c>
      <c r="W56">
        <v>2625.0591860535624</v>
      </c>
      <c r="X56">
        <v>48.96259342286266</v>
      </c>
      <c r="Y56">
        <v>8.7284142745932378</v>
      </c>
      <c r="Z56">
        <v>539.15150956902539</v>
      </c>
      <c r="AA56">
        <v>158.08303995857611</v>
      </c>
      <c r="AB56">
        <v>2286.670120814857</v>
      </c>
      <c r="AC56">
        <v>65.080863891195506</v>
      </c>
      <c r="AE56">
        <f t="shared" si="0"/>
        <v>1277.7826916144415</v>
      </c>
      <c r="AF56">
        <f t="shared" si="1"/>
        <v>2267.2731619917022</v>
      </c>
    </row>
    <row r="57" spans="1:32">
      <c r="A57" t="s">
        <v>52</v>
      </c>
      <c r="B57">
        <v>99.043499999999995</v>
      </c>
      <c r="C57">
        <v>40.295400000000001</v>
      </c>
      <c r="D57">
        <v>8.8000000000000005E-3</v>
      </c>
      <c r="E57">
        <v>6.0299999999999999E-2</v>
      </c>
      <c r="F57">
        <v>9.9451000000000001</v>
      </c>
      <c r="G57">
        <v>0.16059999999999999</v>
      </c>
      <c r="H57">
        <v>48.695799999999998</v>
      </c>
      <c r="I57">
        <v>0.37509999999999999</v>
      </c>
      <c r="J57">
        <v>8.9999999999999993E-3</v>
      </c>
      <c r="K57">
        <v>4.8999999999999998E-3</v>
      </c>
      <c r="L57">
        <v>7.1900000000000006E-2</v>
      </c>
      <c r="M57">
        <v>0.02</v>
      </c>
      <c r="N57">
        <v>0.34370000000000001</v>
      </c>
      <c r="O57">
        <v>9.4000000000000004E-3</v>
      </c>
      <c r="P57">
        <v>89.720566218656217</v>
      </c>
      <c r="Q57">
        <v>188354.77099674958</v>
      </c>
      <c r="R57">
        <v>52.742174998560095</v>
      </c>
      <c r="S57">
        <v>319.13811652067989</v>
      </c>
      <c r="T57">
        <v>77303.74385477505</v>
      </c>
      <c r="U57">
        <v>1243.778967245087</v>
      </c>
      <c r="V57">
        <v>293653.15424618649</v>
      </c>
      <c r="W57">
        <v>2680.8050658554071</v>
      </c>
      <c r="X57">
        <v>66.767172849358175</v>
      </c>
      <c r="Y57">
        <v>21.384614972753432</v>
      </c>
      <c r="Z57">
        <v>491.94154236057017</v>
      </c>
      <c r="AA57">
        <v>157.29655717271254</v>
      </c>
      <c r="AB57">
        <v>2700.7852938971355</v>
      </c>
      <c r="AC57">
        <v>75.525940812004663</v>
      </c>
      <c r="AE57">
        <f t="shared" si="0"/>
        <v>1285.7888488300707</v>
      </c>
      <c r="AF57">
        <f t="shared" si="1"/>
        <v>2677.8755524967291</v>
      </c>
    </row>
    <row r="58" spans="1:32">
      <c r="A58" t="s">
        <v>52</v>
      </c>
      <c r="B58">
        <v>99.293499999999995</v>
      </c>
      <c r="C58">
        <v>40.274500000000003</v>
      </c>
      <c r="D58">
        <v>8.6E-3</v>
      </c>
      <c r="E58">
        <v>5.5100000000000003E-2</v>
      </c>
      <c r="F58">
        <v>10.020799999999999</v>
      </c>
      <c r="G58">
        <v>0.161</v>
      </c>
      <c r="H58">
        <v>48.633600000000001</v>
      </c>
      <c r="I58">
        <v>0.3826</v>
      </c>
      <c r="J58">
        <v>9.7000000000000003E-3</v>
      </c>
      <c r="K58">
        <v>9.5999999999999992E-3</v>
      </c>
      <c r="L58">
        <v>7.1300000000000002E-2</v>
      </c>
      <c r="M58">
        <v>0.02</v>
      </c>
      <c r="N58">
        <v>0.3453</v>
      </c>
      <c r="O58">
        <v>7.9000000000000008E-3</v>
      </c>
      <c r="P58">
        <v>89.638554252949604</v>
      </c>
      <c r="Q58">
        <v>188257.07709834352</v>
      </c>
      <c r="R58">
        <v>51.543489203138265</v>
      </c>
      <c r="S58">
        <v>291.61708491358974</v>
      </c>
      <c r="T58">
        <v>77892.163620268242</v>
      </c>
      <c r="U58">
        <v>1246.876797798624</v>
      </c>
      <c r="V58">
        <v>293278.06591836124</v>
      </c>
      <c r="W58">
        <v>2734.4068733571812</v>
      </c>
      <c r="X58">
        <v>71.960175182086047</v>
      </c>
      <c r="Y58">
        <v>41.896388518047544</v>
      </c>
      <c r="Z58">
        <v>487.83632782070453</v>
      </c>
      <c r="AA58">
        <v>157.29655717271254</v>
      </c>
      <c r="AB58">
        <v>2713.3580505751552</v>
      </c>
      <c r="AC58">
        <v>63.4739289803018</v>
      </c>
      <c r="AE58">
        <f t="shared" si="0"/>
        <v>1288.9913117163226</v>
      </c>
      <c r="AF58">
        <f t="shared" si="1"/>
        <v>2690.3416592293293</v>
      </c>
    </row>
    <row r="59" spans="1:32">
      <c r="A59" t="s">
        <v>52</v>
      </c>
      <c r="B59">
        <v>99.147199999999998</v>
      </c>
      <c r="C59">
        <v>40.293599999999998</v>
      </c>
      <c r="D59">
        <v>9.2999999999999992E-3</v>
      </c>
      <c r="E59">
        <v>6.8199999999999997E-2</v>
      </c>
      <c r="F59">
        <v>9.8338999999999999</v>
      </c>
      <c r="G59">
        <v>0.16009999999999999</v>
      </c>
      <c r="H59">
        <v>48.755800000000001</v>
      </c>
      <c r="I59">
        <v>0.372</v>
      </c>
      <c r="J59">
        <v>7.7000000000000002E-3</v>
      </c>
      <c r="K59">
        <v>4.0000000000000001E-3</v>
      </c>
      <c r="L59">
        <v>0.1225</v>
      </c>
      <c r="M59">
        <v>1.9400000000000001E-2</v>
      </c>
      <c r="N59">
        <v>0.34510000000000002</v>
      </c>
      <c r="O59">
        <v>8.5000000000000006E-3</v>
      </c>
      <c r="P59">
        <v>89.835058282976192</v>
      </c>
      <c r="Q59">
        <v>188346.35716817871</v>
      </c>
      <c r="R59">
        <v>55.738889487114633</v>
      </c>
      <c r="S59">
        <v>360.94891453914374</v>
      </c>
      <c r="T59">
        <v>76439.380870325316</v>
      </c>
      <c r="U59">
        <v>1239.9066790531658</v>
      </c>
      <c r="V59">
        <v>294014.97578428162</v>
      </c>
      <c r="W59">
        <v>2658.6496520880069</v>
      </c>
      <c r="X59">
        <v>57.123025660006448</v>
      </c>
      <c r="Y59">
        <v>17.456828549186476</v>
      </c>
      <c r="Z59">
        <v>838.14796855590873</v>
      </c>
      <c r="AA59">
        <v>152.57766045753118</v>
      </c>
      <c r="AB59">
        <v>2711.7864559904033</v>
      </c>
      <c r="AC59">
        <v>68.294733712982946</v>
      </c>
      <c r="AE59">
        <f t="shared" si="0"/>
        <v>1281.7857702222561</v>
      </c>
      <c r="AF59">
        <f t="shared" si="1"/>
        <v>2688.783395887755</v>
      </c>
    </row>
    <row r="61" spans="1:32">
      <c r="A61" s="7" t="s">
        <v>75</v>
      </c>
      <c r="B61" s="23"/>
      <c r="C61" s="23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</row>
    <row r="62" spans="1:32">
      <c r="A62" t="s">
        <v>76</v>
      </c>
      <c r="B62">
        <v>100.9324</v>
      </c>
      <c r="C62">
        <v>38.619900000000001</v>
      </c>
      <c r="D62">
        <v>2.41E-2</v>
      </c>
      <c r="E62">
        <v>3.9100000000000003E-2</v>
      </c>
      <c r="F62">
        <v>18.220099999999999</v>
      </c>
      <c r="G62">
        <v>0.24579999999999999</v>
      </c>
      <c r="H62">
        <v>42.236199999999997</v>
      </c>
      <c r="I62">
        <v>0.25409999999999999</v>
      </c>
      <c r="J62">
        <v>6.0000000000000001E-3</v>
      </c>
      <c r="L62">
        <v>1.9199999999999998E-2</v>
      </c>
      <c r="M62">
        <v>2.4899999999999999E-2</v>
      </c>
      <c r="N62">
        <v>0.23130000000000001</v>
      </c>
      <c r="O62">
        <v>1.7899999999999999E-2</v>
      </c>
      <c r="P62">
        <v>80.514933394404451</v>
      </c>
      <c r="Q62">
        <v>180522.89890204265</v>
      </c>
      <c r="R62">
        <v>144.44163834832932</v>
      </c>
      <c r="S62">
        <v>206.93698766100471</v>
      </c>
      <c r="T62">
        <v>141625.71954111941</v>
      </c>
      <c r="U62">
        <v>1903.6168751484583</v>
      </c>
      <c r="V62">
        <v>254699.44745486838</v>
      </c>
      <c r="W62">
        <v>1816.0292381601146</v>
      </c>
      <c r="X62">
        <v>44.511448566238791</v>
      </c>
      <c r="Z62">
        <v>131.3668652757016</v>
      </c>
      <c r="AA62">
        <v>195.83421368002712</v>
      </c>
      <c r="AB62">
        <v>1817.5491372662423</v>
      </c>
      <c r="AC62">
        <v>143.8206745249876</v>
      </c>
      <c r="AE62">
        <f t="shared" si="0"/>
        <v>1967.91344360169</v>
      </c>
      <c r="AF62">
        <f t="shared" si="1"/>
        <v>1802.1315545315492</v>
      </c>
    </row>
    <row r="63" spans="1:32">
      <c r="A63" t="s">
        <v>76</v>
      </c>
      <c r="B63">
        <v>100.82899999999999</v>
      </c>
      <c r="C63">
        <v>38.6496</v>
      </c>
      <c r="D63">
        <v>2.47E-2</v>
      </c>
      <c r="E63">
        <v>3.5499999999999997E-2</v>
      </c>
      <c r="F63">
        <v>18.278500000000001</v>
      </c>
      <c r="G63">
        <v>0.2452</v>
      </c>
      <c r="H63">
        <v>42.229900000000001</v>
      </c>
      <c r="I63">
        <v>0.24690000000000001</v>
      </c>
      <c r="J63">
        <v>4.8999999999999998E-3</v>
      </c>
      <c r="K63">
        <v>1.47E-2</v>
      </c>
      <c r="L63">
        <v>1.7100000000000001E-2</v>
      </c>
      <c r="M63">
        <v>2.4299999999999999E-2</v>
      </c>
      <c r="N63">
        <v>0.22889999999999999</v>
      </c>
      <c r="P63">
        <v>80.462334601793529</v>
      </c>
      <c r="Q63">
        <v>180661.72707346181</v>
      </c>
      <c r="R63">
        <v>148.03769573459479</v>
      </c>
      <c r="S63">
        <v>187.88396577917302</v>
      </c>
      <c r="T63">
        <v>142079.66556892396</v>
      </c>
      <c r="U63">
        <v>1898.9701293181529</v>
      </c>
      <c r="V63">
        <v>254661.45619336842</v>
      </c>
      <c r="W63">
        <v>1764.5715029584114</v>
      </c>
      <c r="X63">
        <v>36.35101632909501</v>
      </c>
      <c r="Y63">
        <v>64.153844918260305</v>
      </c>
      <c r="Z63">
        <v>116.99861438617177</v>
      </c>
      <c r="AA63">
        <v>191.11531696484576</v>
      </c>
      <c r="AB63">
        <v>1798.6900022492125</v>
      </c>
      <c r="AE63">
        <f t="shared" si="0"/>
        <v>1963.1097492723125</v>
      </c>
      <c r="AF63">
        <f t="shared" si="1"/>
        <v>1783.4323944326486</v>
      </c>
    </row>
    <row r="64" spans="1:32">
      <c r="A64" t="s">
        <v>76</v>
      </c>
      <c r="B64">
        <v>100.7454</v>
      </c>
      <c r="C64">
        <v>38.661799999999999</v>
      </c>
      <c r="D64">
        <v>2.3900000000000001E-2</v>
      </c>
      <c r="E64">
        <v>3.4599999999999999E-2</v>
      </c>
      <c r="F64">
        <v>18.2639</v>
      </c>
      <c r="G64">
        <v>0.24440000000000001</v>
      </c>
      <c r="H64">
        <v>42.245100000000001</v>
      </c>
      <c r="I64">
        <v>0.25030000000000002</v>
      </c>
      <c r="J64">
        <v>5.5999999999999999E-3</v>
      </c>
      <c r="K64">
        <v>8.5000000000000006E-3</v>
      </c>
      <c r="L64">
        <v>1.7600000000000001E-2</v>
      </c>
      <c r="N64">
        <v>0.22939999999999999</v>
      </c>
      <c r="O64">
        <v>1.49E-2</v>
      </c>
      <c r="P64">
        <v>80.480547266884955</v>
      </c>
      <c r="Q64">
        <v>180718.75413377539</v>
      </c>
      <c r="R64">
        <v>143.24295255290752</v>
      </c>
      <c r="S64">
        <v>183.12071030871516</v>
      </c>
      <c r="T64">
        <v>141966.17906197283</v>
      </c>
      <c r="U64">
        <v>1892.774468211079</v>
      </c>
      <c r="V64">
        <v>254753.11764968588</v>
      </c>
      <c r="W64">
        <v>1788.8709890258824</v>
      </c>
      <c r="X64">
        <v>41.544018661822868</v>
      </c>
      <c r="Y64">
        <v>37.095760667021267</v>
      </c>
      <c r="Z64">
        <v>120.4196265027265</v>
      </c>
      <c r="AB64">
        <v>1802.6189887110936</v>
      </c>
      <c r="AC64">
        <v>119.71665086158185</v>
      </c>
      <c r="AE64">
        <f t="shared" si="0"/>
        <v>1956.704823499809</v>
      </c>
      <c r="AF64">
        <f t="shared" si="1"/>
        <v>1787.3280527865861</v>
      </c>
    </row>
    <row r="65" spans="1:32">
      <c r="A65" t="s">
        <v>76</v>
      </c>
      <c r="B65">
        <v>100.8783</v>
      </c>
      <c r="C65">
        <v>38.571199999999997</v>
      </c>
      <c r="D65">
        <v>2.4E-2</v>
      </c>
      <c r="E65">
        <v>3.9699999999999999E-2</v>
      </c>
      <c r="F65">
        <v>18.299299999999999</v>
      </c>
      <c r="G65">
        <v>0.2472</v>
      </c>
      <c r="H65">
        <v>42.248899999999999</v>
      </c>
      <c r="I65">
        <v>0.25409999999999999</v>
      </c>
      <c r="J65">
        <v>7.3000000000000001E-3</v>
      </c>
      <c r="K65">
        <v>1.7100000000000001E-2</v>
      </c>
      <c r="L65">
        <v>1.9199999999999998E-2</v>
      </c>
      <c r="M65">
        <v>2.46E-2</v>
      </c>
      <c r="N65">
        <v>0.23089999999999999</v>
      </c>
      <c r="O65">
        <v>1.6500000000000001E-2</v>
      </c>
      <c r="P65">
        <v>80.451524757074083</v>
      </c>
      <c r="Q65">
        <v>180295.25809570885</v>
      </c>
      <c r="R65">
        <v>143.84229545061842</v>
      </c>
      <c r="S65">
        <v>210.11249130797663</v>
      </c>
      <c r="T65">
        <v>142241.34497608719</v>
      </c>
      <c r="U65">
        <v>1914.4592820858377</v>
      </c>
      <c r="V65">
        <v>254776.03301376523</v>
      </c>
      <c r="W65">
        <v>1816.0292381601146</v>
      </c>
      <c r="X65">
        <v>54.155595755590518</v>
      </c>
      <c r="Y65">
        <v>74.62794204777218</v>
      </c>
      <c r="Z65">
        <v>131.3668652757016</v>
      </c>
      <c r="AA65">
        <v>193.47476532243644</v>
      </c>
      <c r="AB65">
        <v>1814.4059480967373</v>
      </c>
      <c r="AC65">
        <v>132.57213014873162</v>
      </c>
      <c r="AE65">
        <f t="shared" si="0"/>
        <v>1979.122063703571</v>
      </c>
      <c r="AF65">
        <f t="shared" si="1"/>
        <v>1799.0150278483991</v>
      </c>
    </row>
    <row r="66" spans="1:32">
      <c r="A66" t="s">
        <v>76</v>
      </c>
      <c r="B66">
        <v>100.9616</v>
      </c>
      <c r="C66">
        <v>38.579000000000001</v>
      </c>
      <c r="D66">
        <v>2.2100000000000002E-2</v>
      </c>
      <c r="E66">
        <v>3.4299999999999997E-2</v>
      </c>
      <c r="F66">
        <v>18.284199999999998</v>
      </c>
      <c r="G66">
        <v>0.24460000000000001</v>
      </c>
      <c r="H66">
        <v>42.273499999999999</v>
      </c>
      <c r="I66">
        <v>0.25540000000000002</v>
      </c>
      <c r="J66">
        <v>6.4000000000000003E-3</v>
      </c>
      <c r="K66">
        <v>8.9999999999999993E-3</v>
      </c>
      <c r="L66">
        <v>1.78E-2</v>
      </c>
      <c r="M66">
        <v>2.5499999999999998E-2</v>
      </c>
      <c r="N66">
        <v>0.2316</v>
      </c>
      <c r="O66">
        <v>1.6500000000000001E-2</v>
      </c>
      <c r="P66">
        <v>80.473652706972686</v>
      </c>
      <c r="Q66">
        <v>180331.71801951592</v>
      </c>
      <c r="R66">
        <v>132.45478039411114</v>
      </c>
      <c r="S66">
        <v>181.53295848522919</v>
      </c>
      <c r="T66">
        <v>142123.9719449254</v>
      </c>
      <c r="U66">
        <v>1894.3233834878477</v>
      </c>
      <c r="V66">
        <v>254924.37984438421</v>
      </c>
      <c r="W66">
        <v>1825.320218127089</v>
      </c>
      <c r="X66">
        <v>47.478878470654706</v>
      </c>
      <c r="Y66">
        <v>39.277864235669568</v>
      </c>
      <c r="Z66">
        <v>121.78803134934837</v>
      </c>
      <c r="AA66">
        <v>200.55311039520851</v>
      </c>
      <c r="AB66">
        <v>1819.906529143371</v>
      </c>
      <c r="AC66">
        <v>132.57213014873162</v>
      </c>
      <c r="AE66">
        <f t="shared" si="0"/>
        <v>1958.3060549429349</v>
      </c>
      <c r="AF66">
        <f t="shared" si="1"/>
        <v>1804.4689495439118</v>
      </c>
    </row>
    <row r="67" spans="1:32">
      <c r="A67" t="s">
        <v>76</v>
      </c>
      <c r="B67">
        <v>101.1082</v>
      </c>
      <c r="C67">
        <v>38.503300000000003</v>
      </c>
      <c r="D67">
        <v>2.7400000000000001E-2</v>
      </c>
      <c r="E67">
        <v>4.2099999999999999E-2</v>
      </c>
      <c r="F67">
        <v>18.2774</v>
      </c>
      <c r="G67">
        <v>0.24429999999999999</v>
      </c>
      <c r="H67">
        <v>42.222099999999998</v>
      </c>
      <c r="I67">
        <v>0.25040000000000001</v>
      </c>
      <c r="J67">
        <v>4.7999999999999996E-3</v>
      </c>
      <c r="K67">
        <v>1.7000000000000001E-2</v>
      </c>
      <c r="L67">
        <v>2.07E-2</v>
      </c>
      <c r="M67">
        <v>2.6700000000000002E-2</v>
      </c>
      <c r="N67">
        <v>0.2324</v>
      </c>
      <c r="P67">
        <v>80.460376724622407</v>
      </c>
      <c r="Q67">
        <v>179977.86978461931</v>
      </c>
      <c r="R67">
        <v>164.21995397278937</v>
      </c>
      <c r="S67">
        <v>222.81450589586439</v>
      </c>
      <c r="T67">
        <v>142071.11521566051</v>
      </c>
      <c r="U67">
        <v>1892.0000105726947</v>
      </c>
      <c r="V67">
        <v>254614.41939341603</v>
      </c>
      <c r="W67">
        <v>1789.5856797925728</v>
      </c>
      <c r="X67">
        <v>35.60915885299103</v>
      </c>
      <c r="Y67">
        <v>74.191521334042534</v>
      </c>
      <c r="Z67">
        <v>141.62990162536579</v>
      </c>
      <c r="AA67">
        <v>209.99090382557125</v>
      </c>
      <c r="AB67">
        <v>1826.1929074823811</v>
      </c>
      <c r="AE67">
        <f t="shared" si="0"/>
        <v>1955.904207778246</v>
      </c>
      <c r="AF67">
        <f t="shared" si="1"/>
        <v>1810.7020029102121</v>
      </c>
    </row>
    <row r="68" spans="1:32">
      <c r="A68" t="s">
        <v>88</v>
      </c>
      <c r="B68">
        <v>99.520499999999998</v>
      </c>
      <c r="C68">
        <v>39.871200000000002</v>
      </c>
      <c r="D68">
        <v>1.67E-2</v>
      </c>
      <c r="E68">
        <v>5.45E-2</v>
      </c>
      <c r="F68">
        <v>12.972200000000001</v>
      </c>
      <c r="G68">
        <v>0.17480000000000001</v>
      </c>
      <c r="H68">
        <v>46.201500000000003</v>
      </c>
      <c r="I68">
        <v>0.2487</v>
      </c>
      <c r="J68">
        <v>9.1000000000000004E-3</v>
      </c>
      <c r="K68">
        <v>1.0699999999999999E-2</v>
      </c>
      <c r="L68">
        <v>6.4399999999999999E-2</v>
      </c>
      <c r="M68">
        <v>2.2599999999999999E-2</v>
      </c>
      <c r="N68">
        <v>0.34499999999999997</v>
      </c>
      <c r="O68">
        <v>8.6E-3</v>
      </c>
      <c r="P68">
        <v>86.392099460954654</v>
      </c>
      <c r="Q68">
        <v>186371.91206355073</v>
      </c>
      <c r="R68">
        <v>100.09026391772198</v>
      </c>
      <c r="S68">
        <v>288.44158126661779</v>
      </c>
      <c r="T68">
        <v>100833.53873092406</v>
      </c>
      <c r="U68">
        <v>1353.751951895649</v>
      </c>
      <c r="V68">
        <v>278611.6298716765</v>
      </c>
      <c r="W68">
        <v>1777.4359367588372</v>
      </c>
      <c r="X68">
        <v>67.509030325462163</v>
      </c>
      <c r="Y68">
        <v>46.697016369073822</v>
      </c>
      <c r="Z68">
        <v>440.62636061224919</v>
      </c>
      <c r="AA68">
        <v>177.74510960516517</v>
      </c>
      <c r="AB68">
        <v>2711.0006586980267</v>
      </c>
      <c r="AC68">
        <v>69.098201168429796</v>
      </c>
      <c r="AE68">
        <f t="shared" si="0"/>
        <v>1399.4762812920073</v>
      </c>
      <c r="AF68">
        <f t="shared" si="1"/>
        <v>2688.0042642169669</v>
      </c>
    </row>
    <row r="69" spans="1:32">
      <c r="A69" t="s">
        <v>88</v>
      </c>
      <c r="B69">
        <v>99.559600000000003</v>
      </c>
      <c r="C69">
        <v>39.734999999999999</v>
      </c>
      <c r="D69">
        <v>1.7399999999999999E-2</v>
      </c>
      <c r="E69">
        <v>5.5399999999999998E-2</v>
      </c>
      <c r="F69">
        <v>13.348800000000001</v>
      </c>
      <c r="G69">
        <v>0.1817</v>
      </c>
      <c r="H69">
        <v>45.892099999999999</v>
      </c>
      <c r="I69">
        <v>0.25040000000000001</v>
      </c>
      <c r="J69">
        <v>9.1000000000000004E-3</v>
      </c>
      <c r="K69">
        <v>1.01E-2</v>
      </c>
      <c r="L69">
        <v>6.25E-2</v>
      </c>
      <c r="N69">
        <v>0.31969999999999998</v>
      </c>
      <c r="O69">
        <v>9.7000000000000003E-3</v>
      </c>
      <c r="P69">
        <v>85.971302805363479</v>
      </c>
      <c r="Q69">
        <v>185735.26570168912</v>
      </c>
      <c r="R69">
        <v>104.28566420169835</v>
      </c>
      <c r="S69">
        <v>293.20483673707571</v>
      </c>
      <c r="T69">
        <v>103760.8687663896</v>
      </c>
      <c r="U69">
        <v>1407.1895289441613</v>
      </c>
      <c r="V69">
        <v>276745.83680689946</v>
      </c>
      <c r="W69">
        <v>1789.5856797925728</v>
      </c>
      <c r="X69">
        <v>67.509030325462163</v>
      </c>
      <c r="Y69">
        <v>44.078492086695853</v>
      </c>
      <c r="Z69">
        <v>427.62651456934123</v>
      </c>
      <c r="AB69">
        <v>2512.1939437268379</v>
      </c>
      <c r="AC69">
        <v>77.93634317834524</v>
      </c>
      <c r="AE69">
        <f t="shared" si="0"/>
        <v>1454.7187660798497</v>
      </c>
      <c r="AF69">
        <f t="shared" si="1"/>
        <v>2490.8839515077225</v>
      </c>
    </row>
    <row r="70" spans="1:32">
      <c r="A70" t="s">
        <v>88</v>
      </c>
      <c r="B70">
        <v>99.5488</v>
      </c>
      <c r="C70">
        <v>40.000500000000002</v>
      </c>
      <c r="D70">
        <v>1.66E-2</v>
      </c>
      <c r="E70">
        <v>5.8799999999999998E-2</v>
      </c>
      <c r="F70">
        <v>12.416</v>
      </c>
      <c r="G70">
        <v>0.17249999999999999</v>
      </c>
      <c r="H70">
        <v>46.580199999999998</v>
      </c>
      <c r="I70">
        <v>0.24959999999999999</v>
      </c>
      <c r="J70">
        <v>9.7000000000000003E-3</v>
      </c>
      <c r="K70">
        <v>1.01E-2</v>
      </c>
      <c r="L70">
        <v>7.9500000000000001E-2</v>
      </c>
      <c r="M70">
        <v>2.12E-2</v>
      </c>
      <c r="N70">
        <v>0.374</v>
      </c>
      <c r="O70">
        <v>1.14E-2</v>
      </c>
      <c r="P70">
        <v>86.991773819086418</v>
      </c>
      <c r="Q70">
        <v>186976.3054158907</v>
      </c>
      <c r="R70">
        <v>99.490921020011072</v>
      </c>
      <c r="S70">
        <v>311.19935740325002</v>
      </c>
      <c r="T70">
        <v>96510.169198991149</v>
      </c>
      <c r="U70">
        <v>1335.9394262128112</v>
      </c>
      <c r="V70">
        <v>280895.3268129534</v>
      </c>
      <c r="W70">
        <v>1783.8681536590498</v>
      </c>
      <c r="X70">
        <v>71.960175182086047</v>
      </c>
      <c r="Y70">
        <v>44.078492086695853</v>
      </c>
      <c r="Z70">
        <v>543.94092653220207</v>
      </c>
      <c r="AA70">
        <v>166.73435060307531</v>
      </c>
      <c r="AB70">
        <v>2938.8818734871365</v>
      </c>
      <c r="AC70">
        <v>91.595289920941823</v>
      </c>
      <c r="AE70">
        <f t="shared" si="0"/>
        <v>1381.0621196960597</v>
      </c>
      <c r="AF70">
        <f t="shared" si="1"/>
        <v>2913.95244874535</v>
      </c>
    </row>
    <row r="71" spans="1:32">
      <c r="A71" t="s">
        <v>88</v>
      </c>
      <c r="B71">
        <v>99.345500000000001</v>
      </c>
      <c r="C71">
        <v>39.8508</v>
      </c>
      <c r="D71">
        <v>1.5800000000000002E-2</v>
      </c>
      <c r="E71">
        <v>5.21E-2</v>
      </c>
      <c r="F71">
        <v>13.0152</v>
      </c>
      <c r="G71">
        <v>0.18110000000000001</v>
      </c>
      <c r="H71">
        <v>46.172199999999997</v>
      </c>
      <c r="I71">
        <v>0.25369999999999998</v>
      </c>
      <c r="J71">
        <v>9.4999999999999998E-3</v>
      </c>
      <c r="K71">
        <v>1.03E-2</v>
      </c>
      <c r="L71">
        <v>7.3700000000000002E-2</v>
      </c>
      <c r="M71">
        <v>2.1399999999999999E-2</v>
      </c>
      <c r="N71">
        <v>0.34429999999999999</v>
      </c>
      <c r="P71">
        <v>86.345670403572683</v>
      </c>
      <c r="Q71">
        <v>186276.55533974766</v>
      </c>
      <c r="R71">
        <v>94.696177838323806</v>
      </c>
      <c r="S71">
        <v>275.73956667873006</v>
      </c>
      <c r="T71">
        <v>101167.7798130404</v>
      </c>
      <c r="U71">
        <v>1402.5427831138559</v>
      </c>
      <c r="V71">
        <v>278434.94035390671</v>
      </c>
      <c r="W71">
        <v>1813.1704750933532</v>
      </c>
      <c r="X71">
        <v>70.476460229878086</v>
      </c>
      <c r="Y71">
        <v>44.951333514155174</v>
      </c>
      <c r="Z71">
        <v>504.25718598016715</v>
      </c>
      <c r="AA71">
        <v>168.30731617480242</v>
      </c>
      <c r="AB71">
        <v>2705.5000776513934</v>
      </c>
      <c r="AE71">
        <f t="shared" si="0"/>
        <v>1449.915071750472</v>
      </c>
      <c r="AF71">
        <f t="shared" si="1"/>
        <v>2682.5503425214547</v>
      </c>
    </row>
    <row r="72" spans="1:32">
      <c r="A72" t="s">
        <v>88</v>
      </c>
      <c r="B72">
        <v>99.583299999999994</v>
      </c>
      <c r="C72">
        <v>39.705500000000001</v>
      </c>
      <c r="D72">
        <v>1.6899999999999998E-2</v>
      </c>
      <c r="E72">
        <v>5.0999999999999997E-2</v>
      </c>
      <c r="F72">
        <v>13.626799999999999</v>
      </c>
      <c r="G72">
        <v>0.19159999999999999</v>
      </c>
      <c r="H72">
        <v>45.690399999999997</v>
      </c>
      <c r="I72">
        <v>0.25459999999999999</v>
      </c>
      <c r="J72">
        <v>8.6999999999999994E-3</v>
      </c>
      <c r="L72">
        <v>6.5299999999999997E-2</v>
      </c>
      <c r="M72">
        <v>2.0500000000000001E-2</v>
      </c>
      <c r="N72">
        <v>0.32050000000000001</v>
      </c>
      <c r="P72">
        <v>85.666860970035671</v>
      </c>
      <c r="Q72">
        <v>185597.3724001112</v>
      </c>
      <c r="R72">
        <v>101.28894971314379</v>
      </c>
      <c r="S72">
        <v>269.91780999261476</v>
      </c>
      <c r="T72">
        <v>105921.7762275139</v>
      </c>
      <c r="U72">
        <v>1483.860835144201</v>
      </c>
      <c r="V72">
        <v>275529.5134030031</v>
      </c>
      <c r="W72">
        <v>1819.6026919935662</v>
      </c>
      <c r="X72">
        <v>64.54160042104624</v>
      </c>
      <c r="Z72">
        <v>446.78418242204765</v>
      </c>
      <c r="AA72">
        <v>161.22897110203039</v>
      </c>
      <c r="AB72">
        <v>2518.4803220658482</v>
      </c>
      <c r="AE72">
        <f t="shared" si="0"/>
        <v>1533.9797225145801</v>
      </c>
      <c r="AF72">
        <f t="shared" si="1"/>
        <v>2497.1170048740232</v>
      </c>
    </row>
    <row r="73" spans="1:32">
      <c r="A73" t="s">
        <v>88</v>
      </c>
      <c r="B73">
        <v>99.333500000000001</v>
      </c>
      <c r="C73">
        <v>39.6845</v>
      </c>
      <c r="D73">
        <v>1.7100000000000001E-2</v>
      </c>
      <c r="E73">
        <v>5.3199999999999997E-2</v>
      </c>
      <c r="F73">
        <v>13.5906</v>
      </c>
      <c r="G73">
        <v>0.1905</v>
      </c>
      <c r="H73">
        <v>45.744900000000001</v>
      </c>
      <c r="I73">
        <v>0.25929999999999997</v>
      </c>
      <c r="J73">
        <v>9.5999999999999992E-3</v>
      </c>
      <c r="K73">
        <v>1.01E-2</v>
      </c>
      <c r="L73">
        <v>7.3200000000000001E-2</v>
      </c>
      <c r="M73">
        <v>2.1700000000000001E-2</v>
      </c>
      <c r="N73">
        <v>0.33289999999999997</v>
      </c>
      <c r="O73">
        <v>1.2500000000000001E-2</v>
      </c>
      <c r="P73">
        <v>85.714095779819033</v>
      </c>
      <c r="Q73">
        <v>185499.21106678451</v>
      </c>
      <c r="R73">
        <v>102.48763550856563</v>
      </c>
      <c r="S73">
        <v>281.56132336484524</v>
      </c>
      <c r="T73">
        <v>105640.39187466247</v>
      </c>
      <c r="U73">
        <v>1475.3418011219744</v>
      </c>
      <c r="V73">
        <v>275858.1679667728</v>
      </c>
      <c r="W73">
        <v>1853.1931580280111</v>
      </c>
      <c r="X73">
        <v>71.218317705982059</v>
      </c>
      <c r="Y73">
        <v>44.078492086695853</v>
      </c>
      <c r="Z73">
        <v>500.83617386361243</v>
      </c>
      <c r="AA73">
        <v>170.66676453239313</v>
      </c>
      <c r="AB73">
        <v>2615.9191863205015</v>
      </c>
      <c r="AC73">
        <v>100.43343193085728</v>
      </c>
      <c r="AE73">
        <f t="shared" ref="AE73:AE136" si="2">U73*$AE$4</f>
        <v>1525.172949577388</v>
      </c>
      <c r="AF73">
        <f t="shared" ref="AF73:AF136" si="3">AB73*$AF$4</f>
        <v>2593.729332051676</v>
      </c>
    </row>
    <row r="74" spans="1:32">
      <c r="A74" t="s">
        <v>88</v>
      </c>
      <c r="B74">
        <v>99.270300000000006</v>
      </c>
      <c r="C74">
        <v>39.840699999999998</v>
      </c>
      <c r="D74">
        <v>1.6199999999999999E-2</v>
      </c>
      <c r="E74">
        <v>5.1999999999999998E-2</v>
      </c>
      <c r="F74">
        <v>13.135899999999999</v>
      </c>
      <c r="G74">
        <v>0.183</v>
      </c>
      <c r="H74">
        <v>46.0762</v>
      </c>
      <c r="I74">
        <v>0.2555</v>
      </c>
      <c r="J74">
        <v>9.9000000000000008E-3</v>
      </c>
      <c r="K74">
        <v>1.03E-2</v>
      </c>
      <c r="L74">
        <v>7.1199999999999999E-2</v>
      </c>
      <c r="N74">
        <v>0.33860000000000001</v>
      </c>
      <c r="O74">
        <v>1.06E-2</v>
      </c>
      <c r="P74">
        <v>86.211749213192547</v>
      </c>
      <c r="Q74">
        <v>186229.34441276672</v>
      </c>
      <c r="R74">
        <v>97.093549429167425</v>
      </c>
      <c r="S74">
        <v>275.21031607090134</v>
      </c>
      <c r="T74">
        <v>102105.98675749259</v>
      </c>
      <c r="U74">
        <v>1417.2574782431566</v>
      </c>
      <c r="V74">
        <v>277856.02589295455</v>
      </c>
      <c r="W74">
        <v>1826.0349088937792</v>
      </c>
      <c r="X74">
        <v>73.443890134294008</v>
      </c>
      <c r="Y74">
        <v>44.951333514155174</v>
      </c>
      <c r="Z74">
        <v>487.15212539739349</v>
      </c>
      <c r="AB74">
        <v>2660.7096319859475</v>
      </c>
      <c r="AC74">
        <v>85.167550277366956</v>
      </c>
      <c r="AE74">
        <f t="shared" si="2"/>
        <v>1465.126770460168</v>
      </c>
      <c r="AF74">
        <f t="shared" si="3"/>
        <v>2638.1398372865651</v>
      </c>
    </row>
    <row r="75" spans="1:32">
      <c r="A75" t="s">
        <v>88</v>
      </c>
      <c r="B75">
        <v>99.330399999999997</v>
      </c>
      <c r="C75">
        <v>39.866900000000001</v>
      </c>
      <c r="D75">
        <v>1.77E-2</v>
      </c>
      <c r="E75">
        <v>5.8500000000000003E-2</v>
      </c>
      <c r="F75">
        <v>12.9064</v>
      </c>
      <c r="G75">
        <v>0.1825</v>
      </c>
      <c r="H75">
        <v>46.249699999999997</v>
      </c>
      <c r="I75">
        <v>0.25040000000000001</v>
      </c>
      <c r="J75">
        <v>8.5000000000000006E-3</v>
      </c>
      <c r="K75">
        <v>1.3599999999999999E-2</v>
      </c>
      <c r="L75">
        <v>7.4700000000000003E-2</v>
      </c>
      <c r="M75">
        <v>2.0199999999999999E-2</v>
      </c>
      <c r="N75">
        <v>0.3427</v>
      </c>
      <c r="O75">
        <v>8.2000000000000007E-3</v>
      </c>
      <c r="P75">
        <v>86.463980698222912</v>
      </c>
      <c r="Q75">
        <v>186351.81236196481</v>
      </c>
      <c r="R75">
        <v>106.08369289483109</v>
      </c>
      <c r="S75">
        <v>309.6116055797641</v>
      </c>
      <c r="T75">
        <v>100322.07214480183</v>
      </c>
      <c r="U75">
        <v>1413.3851900512354</v>
      </c>
      <c r="V75">
        <v>278902.29317394621</v>
      </c>
      <c r="W75">
        <v>1789.5856797925728</v>
      </c>
      <c r="X75">
        <v>63.057885468838286</v>
      </c>
      <c r="Y75">
        <v>59.353217067234013</v>
      </c>
      <c r="Z75">
        <v>511.09921021327665</v>
      </c>
      <c r="AA75">
        <v>158.86952274443968</v>
      </c>
      <c r="AB75">
        <v>2692.9273209733733</v>
      </c>
      <c r="AC75">
        <v>65.884331346642369</v>
      </c>
      <c r="AE75">
        <f t="shared" si="2"/>
        <v>1461.1236918523534</v>
      </c>
      <c r="AF75">
        <f t="shared" si="3"/>
        <v>2670.0842357888541</v>
      </c>
    </row>
    <row r="76" spans="1:32">
      <c r="A76" t="s">
        <v>88</v>
      </c>
      <c r="B76">
        <v>99.4435</v>
      </c>
      <c r="C76">
        <v>39.791400000000003</v>
      </c>
      <c r="D76">
        <v>1.66E-2</v>
      </c>
      <c r="E76">
        <v>5.2699999999999997E-2</v>
      </c>
      <c r="F76">
        <v>13.2135</v>
      </c>
      <c r="G76">
        <v>0.18690000000000001</v>
      </c>
      <c r="H76">
        <v>46.0261</v>
      </c>
      <c r="I76">
        <v>0.25440000000000002</v>
      </c>
      <c r="J76">
        <v>9.1000000000000004E-3</v>
      </c>
      <c r="K76">
        <v>1.2E-2</v>
      </c>
      <c r="L76">
        <v>7.6300000000000007E-2</v>
      </c>
      <c r="M76">
        <v>2.1100000000000001E-2</v>
      </c>
      <c r="N76">
        <v>0.32979999999999998</v>
      </c>
      <c r="O76">
        <v>0.01</v>
      </c>
      <c r="P76">
        <v>86.128591113517615</v>
      </c>
      <c r="Q76">
        <v>185998.89899690935</v>
      </c>
      <c r="R76">
        <v>99.490921020011072</v>
      </c>
      <c r="S76">
        <v>278.91507032570195</v>
      </c>
      <c r="T76">
        <v>102709.17531498628</v>
      </c>
      <c r="U76">
        <v>1447.4613261401421</v>
      </c>
      <c r="V76">
        <v>277553.9049086452</v>
      </c>
      <c r="W76">
        <v>1818.1733104601858</v>
      </c>
      <c r="X76">
        <v>67.509030325462163</v>
      </c>
      <c r="Y76">
        <v>52.370485647559427</v>
      </c>
      <c r="Z76">
        <v>522.04644898625179</v>
      </c>
      <c r="AA76">
        <v>165.94786781721174</v>
      </c>
      <c r="AB76">
        <v>2591.5594702568383</v>
      </c>
      <c r="AC76">
        <v>80.346745544685831</v>
      </c>
      <c r="AE76">
        <f t="shared" si="2"/>
        <v>1496.3507836011227</v>
      </c>
      <c r="AF76">
        <f t="shared" si="3"/>
        <v>2569.5762502572629</v>
      </c>
    </row>
    <row r="77" spans="1:32">
      <c r="A77" t="s">
        <v>88</v>
      </c>
      <c r="B77">
        <v>99.740399999999994</v>
      </c>
      <c r="C77">
        <v>39.9938</v>
      </c>
      <c r="D77">
        <v>1.54E-2</v>
      </c>
      <c r="E77">
        <v>5.6500000000000002E-2</v>
      </c>
      <c r="F77">
        <v>12.402200000000001</v>
      </c>
      <c r="G77">
        <v>0.16969999999999999</v>
      </c>
      <c r="H77">
        <v>46.600999999999999</v>
      </c>
      <c r="I77">
        <v>0.24840000000000001</v>
      </c>
      <c r="J77">
        <v>9.9000000000000008E-3</v>
      </c>
      <c r="K77">
        <v>8.9999999999999993E-3</v>
      </c>
      <c r="L77">
        <v>7.6899999999999996E-2</v>
      </c>
      <c r="M77">
        <v>2.1000000000000001E-2</v>
      </c>
      <c r="N77">
        <v>0.38519999999999999</v>
      </c>
      <c r="O77">
        <v>1.0800000000000001E-2</v>
      </c>
      <c r="P77">
        <v>87.009400105088304</v>
      </c>
      <c r="Q77">
        <v>186944.98727621028</v>
      </c>
      <c r="R77">
        <v>92.298806247480172</v>
      </c>
      <c r="S77">
        <v>299.02659342319095</v>
      </c>
      <c r="T77">
        <v>96402.901130777071</v>
      </c>
      <c r="U77">
        <v>1314.2546123380528</v>
      </c>
      <c r="V77">
        <v>281020.75827949302</v>
      </c>
      <c r="W77">
        <v>1775.2918644587662</v>
      </c>
      <c r="X77">
        <v>73.443890134294008</v>
      </c>
      <c r="Y77">
        <v>39.277864235669568</v>
      </c>
      <c r="Z77">
        <v>526.15166352611743</v>
      </c>
      <c r="AA77">
        <v>165.16138503134817</v>
      </c>
      <c r="AB77">
        <v>3026.8911702332753</v>
      </c>
      <c r="AC77">
        <v>86.774485188260684</v>
      </c>
      <c r="AE77">
        <f t="shared" si="2"/>
        <v>1358.6448794922978</v>
      </c>
      <c r="AF77">
        <f t="shared" si="3"/>
        <v>3001.2151958735531</v>
      </c>
    </row>
    <row r="78" spans="1:32">
      <c r="A78" t="s">
        <v>88</v>
      </c>
      <c r="B78">
        <v>99.803399999999996</v>
      </c>
      <c r="C78">
        <v>39.938499999999998</v>
      </c>
      <c r="D78">
        <v>1.4800000000000001E-2</v>
      </c>
      <c r="E78">
        <v>5.5E-2</v>
      </c>
      <c r="F78">
        <v>12.3643</v>
      </c>
      <c r="G78">
        <v>0.16980000000000001</v>
      </c>
      <c r="H78">
        <v>46.611600000000003</v>
      </c>
      <c r="I78">
        <v>0.24990000000000001</v>
      </c>
      <c r="J78">
        <v>1.15E-2</v>
      </c>
      <c r="K78">
        <v>8.9999999999999993E-3</v>
      </c>
      <c r="L78">
        <v>7.6600000000000001E-2</v>
      </c>
      <c r="N78">
        <v>0.38419999999999999</v>
      </c>
      <c r="O78">
        <v>9.1999999999999998E-3</v>
      </c>
      <c r="P78">
        <v>87.046519593505408</v>
      </c>
      <c r="Q78">
        <v>186686.49576511668</v>
      </c>
      <c r="R78">
        <v>88.702748861214701</v>
      </c>
      <c r="S78">
        <v>291.08783430576108</v>
      </c>
      <c r="T78">
        <v>96108.302595609392</v>
      </c>
      <c r="U78">
        <v>1315.0290699764373</v>
      </c>
      <c r="V78">
        <v>281084.68008455652</v>
      </c>
      <c r="W78">
        <v>1786.012225959121</v>
      </c>
      <c r="X78">
        <v>85.313609751957685</v>
      </c>
      <c r="Y78">
        <v>39.277864235669568</v>
      </c>
      <c r="Z78">
        <v>524.09905625618455</v>
      </c>
      <c r="AB78">
        <v>3019.0331973095126</v>
      </c>
      <c r="AC78">
        <v>73.91900590111095</v>
      </c>
      <c r="AE78">
        <f t="shared" si="2"/>
        <v>1359.445495213861</v>
      </c>
      <c r="AF78">
        <f t="shared" si="3"/>
        <v>2993.4238791656776</v>
      </c>
    </row>
    <row r="79" spans="1:32">
      <c r="A79" t="s">
        <v>88</v>
      </c>
      <c r="B79">
        <v>99.239699999999999</v>
      </c>
      <c r="C79">
        <v>39.853000000000002</v>
      </c>
      <c r="D79">
        <v>1.7000000000000001E-2</v>
      </c>
      <c r="E79">
        <v>5.8200000000000002E-2</v>
      </c>
      <c r="F79">
        <v>12.9787</v>
      </c>
      <c r="G79">
        <v>0.17730000000000001</v>
      </c>
      <c r="H79">
        <v>46.191200000000002</v>
      </c>
      <c r="I79">
        <v>0.24990000000000001</v>
      </c>
      <c r="J79">
        <v>1.01E-2</v>
      </c>
      <c r="K79">
        <v>1.0200000000000001E-2</v>
      </c>
      <c r="L79">
        <v>7.2999999999999995E-2</v>
      </c>
      <c r="M79">
        <v>2.18E-2</v>
      </c>
      <c r="N79">
        <v>0.34949999999999998</v>
      </c>
      <c r="O79">
        <v>1.0200000000000001E-2</v>
      </c>
      <c r="P79">
        <v>86.383586854433943</v>
      </c>
      <c r="Q79">
        <v>186286.83890800094</v>
      </c>
      <c r="R79">
        <v>101.88829261085472</v>
      </c>
      <c r="S79">
        <v>308.02385375627813</v>
      </c>
      <c r="T79">
        <v>100884.06354566256</v>
      </c>
      <c r="U79">
        <v>1373.1133928552549</v>
      </c>
      <c r="V79">
        <v>278549.51717430353</v>
      </c>
      <c r="W79">
        <v>1786.012225959121</v>
      </c>
      <c r="X79">
        <v>74.927605086501956</v>
      </c>
      <c r="Y79">
        <v>44.51491280042552</v>
      </c>
      <c r="Z79">
        <v>499.46776901699047</v>
      </c>
      <c r="AA79">
        <v>171.4532473182567</v>
      </c>
      <c r="AB79">
        <v>2746.3615368549572</v>
      </c>
      <c r="AC79">
        <v>81.95368045557953</v>
      </c>
      <c r="AE79">
        <f t="shared" si="2"/>
        <v>1419.4916743310807</v>
      </c>
      <c r="AF79">
        <f t="shared" si="3"/>
        <v>2723.0651894024054</v>
      </c>
    </row>
    <row r="80" spans="1:32">
      <c r="A80" t="s">
        <v>88</v>
      </c>
      <c r="B80">
        <v>99.171599999999998</v>
      </c>
      <c r="C80">
        <v>40.011499999999998</v>
      </c>
      <c r="D80">
        <v>1.6299999999999999E-2</v>
      </c>
      <c r="E80">
        <v>5.3199999999999997E-2</v>
      </c>
      <c r="F80">
        <v>12.140599999999999</v>
      </c>
      <c r="G80">
        <v>0.16719999999999999</v>
      </c>
      <c r="H80">
        <v>46.838000000000001</v>
      </c>
      <c r="I80">
        <v>0.24410000000000001</v>
      </c>
      <c r="J80">
        <v>9.1999999999999998E-3</v>
      </c>
      <c r="K80">
        <v>1.12E-2</v>
      </c>
      <c r="L80">
        <v>7.6399999999999996E-2</v>
      </c>
      <c r="M80">
        <v>1.9599999999999999E-2</v>
      </c>
      <c r="N80">
        <v>0.40289999999999998</v>
      </c>
      <c r="O80">
        <v>9.7999999999999997E-3</v>
      </c>
      <c r="P80">
        <v>87.304802014768896</v>
      </c>
      <c r="Q80">
        <v>187027.72325715702</v>
      </c>
      <c r="R80">
        <v>97.692892326878336</v>
      </c>
      <c r="S80">
        <v>281.56132336484524</v>
      </c>
      <c r="T80">
        <v>94369.471663762233</v>
      </c>
      <c r="U80">
        <v>1294.8931713784468</v>
      </c>
      <c r="V80">
        <v>282449.95335496869</v>
      </c>
      <c r="W80">
        <v>1744.5601614910822</v>
      </c>
      <c r="X80">
        <v>68.250887801566137</v>
      </c>
      <c r="Y80">
        <v>48.87911993772213</v>
      </c>
      <c r="Z80">
        <v>522.73065140956271</v>
      </c>
      <c r="AA80">
        <v>154.15062602925832</v>
      </c>
      <c r="AB80">
        <v>3165.9772909838698</v>
      </c>
      <c r="AC80">
        <v>78.739810633792104</v>
      </c>
      <c r="AE80">
        <f t="shared" si="2"/>
        <v>1338.6294864532244</v>
      </c>
      <c r="AF80">
        <f t="shared" si="3"/>
        <v>3139.121501602945</v>
      </c>
    </row>
    <row r="81" spans="1:32">
      <c r="A81" t="s">
        <v>88</v>
      </c>
      <c r="B81">
        <v>99.244500000000002</v>
      </c>
      <c r="C81">
        <v>39.820799999999998</v>
      </c>
      <c r="D81">
        <v>1.66E-2</v>
      </c>
      <c r="E81">
        <v>5.4699999999999999E-2</v>
      </c>
      <c r="F81">
        <v>12.9277</v>
      </c>
      <c r="G81">
        <v>0.17610000000000001</v>
      </c>
      <c r="H81">
        <v>46.259500000000003</v>
      </c>
      <c r="I81">
        <v>0.24590000000000001</v>
      </c>
      <c r="J81">
        <v>0.01</v>
      </c>
      <c r="K81">
        <v>1.24E-2</v>
      </c>
      <c r="L81">
        <v>7.3999999999999996E-2</v>
      </c>
      <c r="M81">
        <v>2.1999999999999999E-2</v>
      </c>
      <c r="N81">
        <v>0.36919999999999997</v>
      </c>
      <c r="O81">
        <v>1.12E-2</v>
      </c>
      <c r="P81">
        <v>86.447152228003105</v>
      </c>
      <c r="Q81">
        <v>186136.32486356667</v>
      </c>
      <c r="R81">
        <v>99.490921020011072</v>
      </c>
      <c r="S81">
        <v>289.5000824822751</v>
      </c>
      <c r="T81">
        <v>100487.63807617573</v>
      </c>
      <c r="U81">
        <v>1363.8199011946442</v>
      </c>
      <c r="V81">
        <v>278961.39069183514</v>
      </c>
      <c r="W81">
        <v>1757.424595291508</v>
      </c>
      <c r="X81">
        <v>74.185747610397982</v>
      </c>
      <c r="Y81">
        <v>54.116168502478075</v>
      </c>
      <c r="Z81">
        <v>506.30979325009997</v>
      </c>
      <c r="AA81">
        <v>173.02621288998381</v>
      </c>
      <c r="AB81">
        <v>2901.1636034530761</v>
      </c>
      <c r="AC81">
        <v>89.98835501004811</v>
      </c>
      <c r="AE81">
        <f t="shared" si="2"/>
        <v>1409.8842856723256</v>
      </c>
      <c r="AF81">
        <f t="shared" si="3"/>
        <v>2876.5541285475479</v>
      </c>
    </row>
    <row r="82" spans="1:32">
      <c r="A82" t="s">
        <v>88</v>
      </c>
      <c r="B82">
        <v>99.503100000000003</v>
      </c>
      <c r="C82">
        <v>39.988700000000001</v>
      </c>
      <c r="D82">
        <v>1.5599999999999999E-2</v>
      </c>
      <c r="E82">
        <v>4.9599999999999998E-2</v>
      </c>
      <c r="F82">
        <v>12.441800000000001</v>
      </c>
      <c r="G82">
        <v>0.16919999999999999</v>
      </c>
      <c r="H82">
        <v>46.581499999999998</v>
      </c>
      <c r="I82">
        <v>0.24429999999999999</v>
      </c>
      <c r="J82">
        <v>9.4000000000000004E-3</v>
      </c>
      <c r="K82">
        <v>1.17E-2</v>
      </c>
      <c r="L82">
        <v>7.4200000000000002E-2</v>
      </c>
      <c r="M82">
        <v>1.9800000000000002E-2</v>
      </c>
      <c r="N82">
        <v>0.38419999999999999</v>
      </c>
      <c r="O82">
        <v>9.9000000000000008E-3</v>
      </c>
      <c r="P82">
        <v>86.968582050192524</v>
      </c>
      <c r="Q82">
        <v>186921.1480952595</v>
      </c>
      <c r="R82">
        <v>93.497492042901968</v>
      </c>
      <c r="S82">
        <v>262.50830148301361</v>
      </c>
      <c r="T82">
        <v>96710.713848260973</v>
      </c>
      <c r="U82">
        <v>1310.3823241461316</v>
      </c>
      <c r="V82">
        <v>280903.16627961211</v>
      </c>
      <c r="W82">
        <v>1745.9895430244626</v>
      </c>
      <c r="X82">
        <v>69.734602753774098</v>
      </c>
      <c r="Y82">
        <v>51.061223506370439</v>
      </c>
      <c r="Z82">
        <v>507.67819809672187</v>
      </c>
      <c r="AA82">
        <v>155.72359160098546</v>
      </c>
      <c r="AB82">
        <v>3019.0331973095126</v>
      </c>
      <c r="AC82">
        <v>79.543278089238967</v>
      </c>
      <c r="AE82">
        <f t="shared" si="2"/>
        <v>1354.6418008844832</v>
      </c>
      <c r="AF82">
        <f t="shared" si="3"/>
        <v>2993.4238791656776</v>
      </c>
    </row>
    <row r="83" spans="1:32">
      <c r="A83" t="s">
        <v>88</v>
      </c>
      <c r="B83">
        <v>99.488600000000005</v>
      </c>
      <c r="C83">
        <v>39.713099999999997</v>
      </c>
      <c r="D83">
        <v>1.5699999999999999E-2</v>
      </c>
      <c r="E83">
        <v>5.2600000000000001E-2</v>
      </c>
      <c r="F83">
        <v>12.5844</v>
      </c>
      <c r="G83">
        <v>0.17349999999999999</v>
      </c>
      <c r="H83">
        <v>46.668700000000001</v>
      </c>
      <c r="I83">
        <v>0.25409999999999999</v>
      </c>
      <c r="J83">
        <v>9.4000000000000004E-3</v>
      </c>
      <c r="K83">
        <v>8.5000000000000006E-3</v>
      </c>
      <c r="L83">
        <v>0.1177</v>
      </c>
      <c r="M83">
        <v>2.1299999999999999E-2</v>
      </c>
      <c r="N83">
        <v>0.3679</v>
      </c>
      <c r="O83">
        <v>1.32E-2</v>
      </c>
      <c r="P83">
        <v>86.860241550534141</v>
      </c>
      <c r="Q83">
        <v>185632.897454077</v>
      </c>
      <c r="R83">
        <v>94.096834940612865</v>
      </c>
      <c r="S83">
        <v>278.38581971787335</v>
      </c>
      <c r="T83">
        <v>97819.150553139843</v>
      </c>
      <c r="U83">
        <v>1343.6840025966537</v>
      </c>
      <c r="V83">
        <v>281429.01358164364</v>
      </c>
      <c r="W83">
        <v>1816.0292381601146</v>
      </c>
      <c r="X83">
        <v>69.734602753774098</v>
      </c>
      <c r="Y83">
        <v>37.095760667021267</v>
      </c>
      <c r="Z83">
        <v>805.30625223698337</v>
      </c>
      <c r="AA83">
        <v>167.52083338893885</v>
      </c>
      <c r="AB83">
        <v>2890.9482386521859</v>
      </c>
      <c r="AC83">
        <v>106.05770411898528</v>
      </c>
      <c r="AE83">
        <f t="shared" si="2"/>
        <v>1389.0682769116891</v>
      </c>
      <c r="AF83">
        <f t="shared" si="3"/>
        <v>2866.425416827311</v>
      </c>
    </row>
    <row r="84" spans="1:32">
      <c r="A84" t="s">
        <v>88</v>
      </c>
      <c r="B84">
        <v>99.343900000000005</v>
      </c>
      <c r="C84">
        <v>39.801099999999998</v>
      </c>
      <c r="D84">
        <v>1.7500000000000002E-2</v>
      </c>
      <c r="E84">
        <v>6.1499999999999999E-2</v>
      </c>
      <c r="F84">
        <v>12.149699999999999</v>
      </c>
      <c r="G84">
        <v>0.1673</v>
      </c>
      <c r="H84">
        <v>47.028599999999997</v>
      </c>
      <c r="I84">
        <v>0.2492</v>
      </c>
      <c r="J84">
        <v>8.8999999999999999E-3</v>
      </c>
      <c r="K84">
        <v>1.2699999999999999E-2</v>
      </c>
      <c r="L84">
        <v>7.7899999999999997E-2</v>
      </c>
      <c r="M84">
        <v>2.12E-2</v>
      </c>
      <c r="N84">
        <v>0.39439999999999997</v>
      </c>
      <c r="O84">
        <v>0.01</v>
      </c>
      <c r="P84">
        <v>87.341463276706307</v>
      </c>
      <c r="Q84">
        <v>186044.24018420785</v>
      </c>
      <c r="R84">
        <v>104.88500709940926</v>
      </c>
      <c r="S84">
        <v>325.48912381462372</v>
      </c>
      <c r="T84">
        <v>94440.206404396158</v>
      </c>
      <c r="U84">
        <v>1295.6676290168311</v>
      </c>
      <c r="V84">
        <v>283599.3397743174</v>
      </c>
      <c r="W84">
        <v>1781.0093905922886</v>
      </c>
      <c r="X84">
        <v>66.025315373254202</v>
      </c>
      <c r="Y84">
        <v>55.425430643667063</v>
      </c>
      <c r="Z84">
        <v>532.99368775922687</v>
      </c>
      <c r="AA84">
        <v>166.73435060307531</v>
      </c>
      <c r="AB84">
        <v>3099.1845211318891</v>
      </c>
      <c r="AC84">
        <v>80.346745544685831</v>
      </c>
      <c r="AE84">
        <f t="shared" si="2"/>
        <v>1339.4301021747874</v>
      </c>
      <c r="AF84">
        <f t="shared" si="3"/>
        <v>3072.8953095860052</v>
      </c>
    </row>
    <row r="85" spans="1:32">
      <c r="A85" t="s">
        <v>88</v>
      </c>
      <c r="B85">
        <v>99.441900000000004</v>
      </c>
      <c r="C85">
        <v>39.771999999999998</v>
      </c>
      <c r="D85">
        <v>1.7399999999999999E-2</v>
      </c>
      <c r="E85">
        <v>5.9700000000000003E-2</v>
      </c>
      <c r="F85">
        <v>12.3992</v>
      </c>
      <c r="G85">
        <v>0.16619999999999999</v>
      </c>
      <c r="H85">
        <v>46.831400000000002</v>
      </c>
      <c r="I85">
        <v>0.2475</v>
      </c>
      <c r="J85">
        <v>9.1000000000000004E-3</v>
      </c>
      <c r="K85">
        <v>1.1900000000000001E-2</v>
      </c>
      <c r="L85">
        <v>7.9299999999999995E-2</v>
      </c>
      <c r="M85">
        <v>2.07E-2</v>
      </c>
      <c r="N85">
        <v>0.375</v>
      </c>
      <c r="O85">
        <v>1.0699999999999999E-2</v>
      </c>
      <c r="P85">
        <v>87.067768345060642</v>
      </c>
      <c r="Q85">
        <v>185908.21662231232</v>
      </c>
      <c r="R85">
        <v>104.28566420169835</v>
      </c>
      <c r="S85">
        <v>315.96261287370794</v>
      </c>
      <c r="T85">
        <v>96379.581985513141</v>
      </c>
      <c r="U85">
        <v>1287.1485949946043</v>
      </c>
      <c r="V85">
        <v>282410.15298577823</v>
      </c>
      <c r="W85">
        <v>1768.859647558553</v>
      </c>
      <c r="X85">
        <v>67.509030325462163</v>
      </c>
      <c r="Y85">
        <v>51.934064933829774</v>
      </c>
      <c r="Z85">
        <v>542.57252168558011</v>
      </c>
      <c r="AA85">
        <v>162.8019366737575</v>
      </c>
      <c r="AB85">
        <v>2946.7398464108983</v>
      </c>
      <c r="AC85">
        <v>85.971017732813806</v>
      </c>
      <c r="AE85">
        <f t="shared" si="2"/>
        <v>1330.623329237595</v>
      </c>
      <c r="AF85">
        <f t="shared" si="3"/>
        <v>2921.7437654532246</v>
      </c>
    </row>
    <row r="86" spans="1:32">
      <c r="A86" t="s">
        <v>88</v>
      </c>
      <c r="B86">
        <v>99.316000000000003</v>
      </c>
      <c r="C86">
        <v>39.902900000000002</v>
      </c>
      <c r="D86">
        <v>1.8499999999999999E-2</v>
      </c>
      <c r="E86">
        <v>6.3899999999999998E-2</v>
      </c>
      <c r="F86">
        <v>11.8209</v>
      </c>
      <c r="G86">
        <v>0.16550000000000001</v>
      </c>
      <c r="H86">
        <v>47.243099999999998</v>
      </c>
      <c r="I86">
        <v>0.25419999999999998</v>
      </c>
      <c r="J86">
        <v>9.2999999999999992E-3</v>
      </c>
      <c r="K86">
        <v>1.26E-2</v>
      </c>
      <c r="L86">
        <v>8.3699999999999997E-2</v>
      </c>
      <c r="M86">
        <v>0.02</v>
      </c>
      <c r="N86">
        <v>0.39350000000000002</v>
      </c>
      <c r="O86">
        <v>1.18E-2</v>
      </c>
      <c r="P86">
        <v>87.690901949220361</v>
      </c>
      <c r="Q86">
        <v>186520.08893338195</v>
      </c>
      <c r="R86">
        <v>110.87843607651837</v>
      </c>
      <c r="S86">
        <v>338.19113840251151</v>
      </c>
      <c r="T86">
        <v>91884.428083469276</v>
      </c>
      <c r="U86">
        <v>1281.7273915259148</v>
      </c>
      <c r="V86">
        <v>284892.85177300737</v>
      </c>
      <c r="W86">
        <v>1816.7439289268048</v>
      </c>
      <c r="X86">
        <v>68.99274527767011</v>
      </c>
      <c r="Y86">
        <v>54.989009929937403</v>
      </c>
      <c r="Z86">
        <v>572.67742831126168</v>
      </c>
      <c r="AA86">
        <v>157.29655717271254</v>
      </c>
      <c r="AB86">
        <v>3092.1123455005027</v>
      </c>
      <c r="AC86">
        <v>94.809159742729264</v>
      </c>
      <c r="AE86">
        <f t="shared" si="2"/>
        <v>1325.0190191866545</v>
      </c>
      <c r="AF86">
        <f t="shared" si="3"/>
        <v>3065.8831245489173</v>
      </c>
    </row>
    <row r="87" spans="1:32">
      <c r="A87" t="s">
        <v>88</v>
      </c>
      <c r="B87">
        <v>99.584299999999999</v>
      </c>
      <c r="C87">
        <v>39.755299999999998</v>
      </c>
      <c r="D87">
        <v>1.7000000000000001E-2</v>
      </c>
      <c r="E87">
        <v>6.2600000000000003E-2</v>
      </c>
      <c r="F87">
        <v>12.662599999999999</v>
      </c>
      <c r="G87">
        <v>0.1736</v>
      </c>
      <c r="H87">
        <v>46.563600000000001</v>
      </c>
      <c r="I87">
        <v>0.25130000000000002</v>
      </c>
      <c r="J87">
        <v>9.1000000000000004E-3</v>
      </c>
      <c r="K87">
        <v>1.32E-2</v>
      </c>
      <c r="L87">
        <v>7.9899999999999999E-2</v>
      </c>
      <c r="M87">
        <v>2.1000000000000001E-2</v>
      </c>
      <c r="N87">
        <v>0.37930000000000003</v>
      </c>
      <c r="O87">
        <v>1.15E-2</v>
      </c>
      <c r="P87">
        <v>86.763505939029201</v>
      </c>
      <c r="Q87">
        <v>185830.15499057158</v>
      </c>
      <c r="R87">
        <v>101.88829261085472</v>
      </c>
      <c r="S87">
        <v>331.31088050073902</v>
      </c>
      <c r="T87">
        <v>98427.00293968631</v>
      </c>
      <c r="U87">
        <v>1344.4584602350383</v>
      </c>
      <c r="V87">
        <v>280795.22285408044</v>
      </c>
      <c r="W87">
        <v>1796.0178966927856</v>
      </c>
      <c r="X87">
        <v>67.509030325462163</v>
      </c>
      <c r="Y87">
        <v>57.607534212315372</v>
      </c>
      <c r="Z87">
        <v>546.67773622544576</v>
      </c>
      <c r="AA87">
        <v>165.16138503134817</v>
      </c>
      <c r="AB87">
        <v>2980.5291299830774</v>
      </c>
      <c r="AC87">
        <v>92.398757376388687</v>
      </c>
      <c r="AE87">
        <f t="shared" si="2"/>
        <v>1389.8688926332525</v>
      </c>
      <c r="AF87">
        <f t="shared" si="3"/>
        <v>2955.2464272970892</v>
      </c>
    </row>
    <row r="88" spans="1:32">
      <c r="A88" t="s">
        <v>88</v>
      </c>
      <c r="B88">
        <v>99.5749</v>
      </c>
      <c r="C88">
        <v>39.749000000000002</v>
      </c>
      <c r="D88">
        <v>1.6199999999999999E-2</v>
      </c>
      <c r="E88">
        <v>5.67E-2</v>
      </c>
      <c r="F88">
        <v>12.7944</v>
      </c>
      <c r="G88">
        <v>0.17460000000000001</v>
      </c>
      <c r="H88">
        <v>46.447400000000002</v>
      </c>
      <c r="I88">
        <v>0.2545</v>
      </c>
      <c r="J88">
        <v>1.01E-2</v>
      </c>
      <c r="K88">
        <v>8.8000000000000005E-3</v>
      </c>
      <c r="L88">
        <v>7.6799999999999993E-2</v>
      </c>
      <c r="M88">
        <v>2.0500000000000001E-2</v>
      </c>
      <c r="N88">
        <v>0.37540000000000001</v>
      </c>
      <c r="O88">
        <v>1.55E-2</v>
      </c>
      <c r="P88">
        <v>86.615192516510874</v>
      </c>
      <c r="Q88">
        <v>185800.70659057359</v>
      </c>
      <c r="R88">
        <v>97.093549429167425</v>
      </c>
      <c r="S88">
        <v>300.08509463884826</v>
      </c>
      <c r="T88">
        <v>99451.490721615046</v>
      </c>
      <c r="U88">
        <v>1352.2030366188806</v>
      </c>
      <c r="V88">
        <v>280094.49514196959</v>
      </c>
      <c r="W88">
        <v>1818.888001226876</v>
      </c>
      <c r="X88">
        <v>74.927605086501956</v>
      </c>
      <c r="Y88">
        <v>38.405022808210248</v>
      </c>
      <c r="Z88">
        <v>525.4674611028064</v>
      </c>
      <c r="AA88">
        <v>161.22897110203039</v>
      </c>
      <c r="AB88">
        <v>2949.8830355804034</v>
      </c>
      <c r="AC88">
        <v>124.53745559426301</v>
      </c>
      <c r="AE88">
        <f t="shared" si="2"/>
        <v>1397.8750498488816</v>
      </c>
      <c r="AF88">
        <f t="shared" si="3"/>
        <v>2924.8602921363749</v>
      </c>
    </row>
    <row r="89" spans="1:32">
      <c r="A89" t="s">
        <v>88</v>
      </c>
      <c r="B89">
        <v>99.384399999999999</v>
      </c>
      <c r="C89">
        <v>39.674199999999999</v>
      </c>
      <c r="D89">
        <v>1.61E-2</v>
      </c>
      <c r="E89">
        <v>5.9400000000000001E-2</v>
      </c>
      <c r="F89">
        <v>12.5976</v>
      </c>
      <c r="G89">
        <v>0.1726</v>
      </c>
      <c r="H89">
        <v>46.727699999999999</v>
      </c>
      <c r="I89">
        <v>0.2586</v>
      </c>
      <c r="J89">
        <v>7.4999999999999997E-3</v>
      </c>
      <c r="K89">
        <v>9.7999999999999997E-3</v>
      </c>
      <c r="L89">
        <v>7.9299999999999995E-2</v>
      </c>
      <c r="M89">
        <v>2.1299999999999999E-2</v>
      </c>
      <c r="N89">
        <v>0.3614</v>
      </c>
      <c r="O89">
        <v>1.46E-2</v>
      </c>
      <c r="P89">
        <v>86.862695932095832</v>
      </c>
      <c r="Q89">
        <v>185451.06526996239</v>
      </c>
      <c r="R89">
        <v>96.494206531456527</v>
      </c>
      <c r="S89">
        <v>314.37486105022202</v>
      </c>
      <c r="T89">
        <v>97921.75479230113</v>
      </c>
      <c r="U89">
        <v>1336.7138838511958</v>
      </c>
      <c r="V89">
        <v>281784.80476077046</v>
      </c>
      <c r="W89">
        <v>1848.1903226611789</v>
      </c>
      <c r="X89">
        <v>55.639310707798487</v>
      </c>
      <c r="Y89">
        <v>42.769229945506865</v>
      </c>
      <c r="Z89">
        <v>542.57252168558011</v>
      </c>
      <c r="AA89">
        <v>167.52083338893885</v>
      </c>
      <c r="AB89">
        <v>2839.87141464773</v>
      </c>
      <c r="AC89">
        <v>117.30624849524128</v>
      </c>
      <c r="AE89">
        <f t="shared" si="2"/>
        <v>1381.8627354176228</v>
      </c>
      <c r="AF89">
        <f t="shared" si="3"/>
        <v>2815.7818582261211</v>
      </c>
    </row>
    <row r="90" spans="1:32">
      <c r="A90" t="s">
        <v>88</v>
      </c>
      <c r="B90">
        <v>99.478899999999996</v>
      </c>
      <c r="C90">
        <v>39.666699999999999</v>
      </c>
      <c r="D90">
        <v>1.6899999999999998E-2</v>
      </c>
      <c r="E90">
        <v>6.2600000000000003E-2</v>
      </c>
      <c r="F90">
        <v>12.5052</v>
      </c>
      <c r="G90">
        <v>0.16880000000000001</v>
      </c>
      <c r="H90">
        <v>46.773699999999998</v>
      </c>
      <c r="I90">
        <v>0.25629999999999997</v>
      </c>
      <c r="J90">
        <v>1.1299999999999999E-2</v>
      </c>
      <c r="K90">
        <v>9.4999999999999998E-3</v>
      </c>
      <c r="L90">
        <v>0.12709999999999999</v>
      </c>
      <c r="M90">
        <v>2.18E-2</v>
      </c>
      <c r="N90">
        <v>0.36770000000000003</v>
      </c>
      <c r="O90">
        <v>1.24E-2</v>
      </c>
      <c r="P90">
        <v>86.957639600034199</v>
      </c>
      <c r="Q90">
        <v>185416.0076509171</v>
      </c>
      <c r="R90">
        <v>101.28894971314379</v>
      </c>
      <c r="S90">
        <v>331.31088050073902</v>
      </c>
      <c r="T90">
        <v>97203.525118172052</v>
      </c>
      <c r="U90">
        <v>1307.2844935925948</v>
      </c>
      <c r="V90">
        <v>282062.20127331006</v>
      </c>
      <c r="W90">
        <v>1831.7524350273015</v>
      </c>
      <c r="X90">
        <v>83.829894799749709</v>
      </c>
      <c r="Y90">
        <v>41.459967804317877</v>
      </c>
      <c r="Z90">
        <v>869.62128002821225</v>
      </c>
      <c r="AA90">
        <v>171.4532473182567</v>
      </c>
      <c r="AB90">
        <v>2889.3766440674335</v>
      </c>
      <c r="AC90">
        <v>99.629964475410404</v>
      </c>
      <c r="AE90">
        <f t="shared" si="2"/>
        <v>1351.4393379982316</v>
      </c>
      <c r="AF90">
        <f t="shared" si="3"/>
        <v>2864.8671534857358</v>
      </c>
    </row>
    <row r="91" spans="1:32">
      <c r="A91" t="s">
        <v>88</v>
      </c>
      <c r="B91">
        <v>99.356499999999997</v>
      </c>
      <c r="C91">
        <v>39.7256</v>
      </c>
      <c r="D91">
        <v>1.5299999999999999E-2</v>
      </c>
      <c r="E91">
        <v>5.8500000000000003E-2</v>
      </c>
      <c r="F91">
        <v>12.5206</v>
      </c>
      <c r="G91">
        <v>0.17100000000000001</v>
      </c>
      <c r="H91">
        <v>46.780999999999999</v>
      </c>
      <c r="I91">
        <v>0.25650000000000001</v>
      </c>
      <c r="J91">
        <v>1.0800000000000001E-2</v>
      </c>
      <c r="K91">
        <v>5.7000000000000002E-3</v>
      </c>
      <c r="L91">
        <v>7.8100000000000003E-2</v>
      </c>
      <c r="N91">
        <v>0.36459999999999998</v>
      </c>
      <c r="O91">
        <v>1.23E-2</v>
      </c>
      <c r="P91">
        <v>86.945446554454719</v>
      </c>
      <c r="Q91">
        <v>185691.32681915243</v>
      </c>
      <c r="R91">
        <v>91.699463349769246</v>
      </c>
      <c r="S91">
        <v>309.6116055797641</v>
      </c>
      <c r="T91">
        <v>97323.230063860232</v>
      </c>
      <c r="U91">
        <v>1324.322561637048</v>
      </c>
      <c r="V91">
        <v>282106.22289377829</v>
      </c>
      <c r="W91">
        <v>1833.1818165606821</v>
      </c>
      <c r="X91">
        <v>80.120607419229827</v>
      </c>
      <c r="Y91">
        <v>24.875980682590729</v>
      </c>
      <c r="Z91">
        <v>534.36209260584883</v>
      </c>
      <c r="AB91">
        <v>2865.0169280037694</v>
      </c>
      <c r="AC91">
        <v>98.826497019963554</v>
      </c>
      <c r="AE91">
        <f t="shared" si="2"/>
        <v>1369.0528838726161</v>
      </c>
      <c r="AF91">
        <f t="shared" si="3"/>
        <v>2840.7140716913218</v>
      </c>
    </row>
    <row r="92" spans="1:32">
      <c r="A92" t="s">
        <v>78</v>
      </c>
      <c r="B92">
        <v>98.995500000000007</v>
      </c>
      <c r="C92">
        <v>40.203800000000001</v>
      </c>
      <c r="D92">
        <v>1.8499999999999999E-2</v>
      </c>
      <c r="E92">
        <v>4.8099999999999997E-2</v>
      </c>
      <c r="F92">
        <v>11.434900000000001</v>
      </c>
      <c r="G92">
        <v>0.16650000000000001</v>
      </c>
      <c r="H92">
        <v>47.305199999999999</v>
      </c>
      <c r="I92">
        <v>0.34710000000000002</v>
      </c>
      <c r="J92">
        <v>8.0999999999999996E-3</v>
      </c>
      <c r="K92">
        <v>6.6E-3</v>
      </c>
      <c r="L92">
        <v>0.13220000000000001</v>
      </c>
      <c r="N92">
        <v>0.31850000000000001</v>
      </c>
      <c r="O92">
        <v>1.06E-2</v>
      </c>
      <c r="P92">
        <v>88.058610735693179</v>
      </c>
      <c r="Q92">
        <v>187926.60060947703</v>
      </c>
      <c r="R92">
        <v>110.87843607651837</v>
      </c>
      <c r="S92">
        <v>254.56954236558377</v>
      </c>
      <c r="T92">
        <v>88884.031392843419</v>
      </c>
      <c r="U92">
        <v>1289.4719679097573</v>
      </c>
      <c r="V92">
        <v>285267.33706493583</v>
      </c>
      <c r="W92">
        <v>2480.6916511821164</v>
      </c>
      <c r="X92">
        <v>60.090455564422363</v>
      </c>
      <c r="Y92">
        <v>28.803767106157686</v>
      </c>
      <c r="Z92">
        <v>904.51560361707072</v>
      </c>
      <c r="AB92">
        <v>2502.7643762183234</v>
      </c>
      <c r="AC92">
        <v>85.167550277366956</v>
      </c>
      <c r="AE92">
        <f t="shared" si="2"/>
        <v>1333.0251764022839</v>
      </c>
      <c r="AF92">
        <f t="shared" si="3"/>
        <v>2481.5343714582727</v>
      </c>
    </row>
    <row r="93" spans="1:32">
      <c r="A93" t="s">
        <v>78</v>
      </c>
      <c r="B93">
        <v>99.149699999999996</v>
      </c>
      <c r="C93">
        <v>40.2119</v>
      </c>
      <c r="D93">
        <v>1.8599999999999998E-2</v>
      </c>
      <c r="E93">
        <v>4.4999999999999998E-2</v>
      </c>
      <c r="F93">
        <v>11.4373</v>
      </c>
      <c r="G93">
        <v>0.1651</v>
      </c>
      <c r="H93">
        <v>47.302199999999999</v>
      </c>
      <c r="I93">
        <v>0.34870000000000001</v>
      </c>
      <c r="J93">
        <v>8.8999999999999999E-3</v>
      </c>
      <c r="L93">
        <v>8.7400000000000005E-2</v>
      </c>
      <c r="M93">
        <v>2.1000000000000001E-2</v>
      </c>
      <c r="N93">
        <v>0.31630000000000003</v>
      </c>
      <c r="O93">
        <v>8.8000000000000005E-3</v>
      </c>
      <c r="P93">
        <v>88.055736764110335</v>
      </c>
      <c r="Q93">
        <v>187964.46283804587</v>
      </c>
      <c r="R93">
        <v>111.47777897422927</v>
      </c>
      <c r="S93">
        <v>238.16277352289541</v>
      </c>
      <c r="T93">
        <v>88902.686709054586</v>
      </c>
      <c r="U93">
        <v>1278.6295609723777</v>
      </c>
      <c r="V93">
        <v>285249.24598803103</v>
      </c>
      <c r="W93">
        <v>2492.1267034491616</v>
      </c>
      <c r="X93">
        <v>66.025315373254202</v>
      </c>
      <c r="Z93">
        <v>597.99291797376679</v>
      </c>
      <c r="AA93">
        <v>165.16138503134817</v>
      </c>
      <c r="AB93">
        <v>2485.4768357860462</v>
      </c>
      <c r="AC93">
        <v>70.705136079323523</v>
      </c>
      <c r="AE93">
        <f t="shared" si="2"/>
        <v>1321.8165563004027</v>
      </c>
      <c r="AF93">
        <f t="shared" si="3"/>
        <v>2464.3934747009471</v>
      </c>
    </row>
    <row r="94" spans="1:32">
      <c r="A94" t="s">
        <v>78</v>
      </c>
      <c r="B94">
        <v>99.694500000000005</v>
      </c>
      <c r="C94">
        <v>40.1828</v>
      </c>
      <c r="D94">
        <v>1.8800000000000001E-2</v>
      </c>
      <c r="E94">
        <v>4.58E-2</v>
      </c>
      <c r="F94">
        <v>11.465</v>
      </c>
      <c r="G94">
        <v>0.16539999999999999</v>
      </c>
      <c r="H94">
        <v>47.324599999999997</v>
      </c>
      <c r="I94">
        <v>0.34439999999999998</v>
      </c>
      <c r="J94">
        <v>7.3000000000000001E-3</v>
      </c>
      <c r="K94">
        <v>1.1599999999999999E-2</v>
      </c>
      <c r="L94">
        <v>8.9899999999999994E-2</v>
      </c>
      <c r="M94">
        <v>2.0899999999999998E-2</v>
      </c>
      <c r="N94">
        <v>0.31519999999999998</v>
      </c>
      <c r="O94">
        <v>8.3999999999999995E-3</v>
      </c>
      <c r="P94">
        <v>88.035259249943223</v>
      </c>
      <c r="Q94">
        <v>187828.43927615037</v>
      </c>
      <c r="R94">
        <v>112.6764647696511</v>
      </c>
      <c r="S94">
        <v>242.39677838552467</v>
      </c>
      <c r="T94">
        <v>89118.000150324864</v>
      </c>
      <c r="U94">
        <v>1280.9529338875307</v>
      </c>
      <c r="V94">
        <v>285384.3260289199</v>
      </c>
      <c r="W94">
        <v>2461.3950004814774</v>
      </c>
      <c r="X94">
        <v>54.155595755590518</v>
      </c>
      <c r="Y94">
        <v>50.624802792640772</v>
      </c>
      <c r="Z94">
        <v>615.0979785565404</v>
      </c>
      <c r="AA94">
        <v>164.37490224548463</v>
      </c>
      <c r="AB94">
        <v>2476.8330655699074</v>
      </c>
      <c r="AC94">
        <v>67.491266257536083</v>
      </c>
      <c r="AE94">
        <f t="shared" si="2"/>
        <v>1324.2184034650918</v>
      </c>
      <c r="AF94">
        <f t="shared" si="3"/>
        <v>2455.823026322284</v>
      </c>
    </row>
    <row r="95" spans="1:32">
      <c r="A95" t="s">
        <v>78</v>
      </c>
      <c r="B95">
        <v>99.186800000000005</v>
      </c>
      <c r="C95">
        <v>40.207000000000001</v>
      </c>
      <c r="D95">
        <v>1.6E-2</v>
      </c>
      <c r="E95">
        <v>3.56E-2</v>
      </c>
      <c r="F95">
        <v>11.503500000000001</v>
      </c>
      <c r="G95">
        <v>0.16789999999999999</v>
      </c>
      <c r="H95">
        <v>47.304699999999997</v>
      </c>
      <c r="I95">
        <v>0.3624</v>
      </c>
      <c r="J95">
        <v>8.2000000000000007E-3</v>
      </c>
      <c r="K95">
        <v>4.1999999999999997E-3</v>
      </c>
      <c r="L95">
        <v>8.2000000000000003E-2</v>
      </c>
      <c r="M95">
        <v>2.1600000000000001E-2</v>
      </c>
      <c r="N95">
        <v>0.28689999999999999</v>
      </c>
      <c r="P95">
        <v>87.995460358674976</v>
      </c>
      <c r="Q95">
        <v>187941.55852693634</v>
      </c>
      <c r="R95">
        <v>95.894863633745615</v>
      </c>
      <c r="S95">
        <v>188.41321638700171</v>
      </c>
      <c r="T95">
        <v>89417.262514545335</v>
      </c>
      <c r="U95">
        <v>1300.3143748471366</v>
      </c>
      <c r="V95">
        <v>285264.32188545167</v>
      </c>
      <c r="W95">
        <v>2590.0393384857362</v>
      </c>
      <c r="X95">
        <v>60.832313040526344</v>
      </c>
      <c r="Y95">
        <v>18.3296699766458</v>
      </c>
      <c r="Z95">
        <v>561.04598711497567</v>
      </c>
      <c r="AA95">
        <v>169.88028174652956</v>
      </c>
      <c r="AB95">
        <v>2254.4524318274316</v>
      </c>
      <c r="AE95">
        <f t="shared" si="2"/>
        <v>1344.2337965041652</v>
      </c>
      <c r="AF95">
        <f t="shared" si="3"/>
        <v>2235.3287634894141</v>
      </c>
    </row>
    <row r="96" spans="1:32">
      <c r="A96" t="s">
        <v>78</v>
      </c>
      <c r="B96">
        <v>99.021000000000001</v>
      </c>
      <c r="C96">
        <v>40.173299999999998</v>
      </c>
      <c r="D96">
        <v>1.72E-2</v>
      </c>
      <c r="E96">
        <v>3.7699999999999997E-2</v>
      </c>
      <c r="F96">
        <v>11.472300000000001</v>
      </c>
      <c r="G96">
        <v>0.1686</v>
      </c>
      <c r="H96">
        <v>47.363700000000001</v>
      </c>
      <c r="I96">
        <v>0.36330000000000001</v>
      </c>
      <c r="J96">
        <v>8.2000000000000007E-3</v>
      </c>
      <c r="L96">
        <v>8.2400000000000001E-2</v>
      </c>
      <c r="M96">
        <v>2.0199999999999999E-2</v>
      </c>
      <c r="N96">
        <v>0.28439999999999999</v>
      </c>
      <c r="O96">
        <v>8.8999999999999999E-3</v>
      </c>
      <c r="P96">
        <v>88.037253564078526</v>
      </c>
      <c r="Q96">
        <v>187784.03295869305</v>
      </c>
      <c r="R96">
        <v>103.08697840627653</v>
      </c>
      <c r="S96">
        <v>199.5274791514035</v>
      </c>
      <c r="T96">
        <v>89174.743403800443</v>
      </c>
      <c r="U96">
        <v>1305.7355783158262</v>
      </c>
      <c r="V96">
        <v>285620.11306457856</v>
      </c>
      <c r="W96">
        <v>2596.4715553859492</v>
      </c>
      <c r="X96">
        <v>60.832313040526344</v>
      </c>
      <c r="Z96">
        <v>563.78279680821947</v>
      </c>
      <c r="AA96">
        <v>158.86952274443968</v>
      </c>
      <c r="AB96">
        <v>2234.8074995180255</v>
      </c>
      <c r="AC96">
        <v>71.508603534770373</v>
      </c>
      <c r="AE96">
        <f t="shared" si="2"/>
        <v>1349.8381065551055</v>
      </c>
      <c r="AF96">
        <f t="shared" si="3"/>
        <v>2215.8504717197256</v>
      </c>
    </row>
    <row r="97" spans="1:32">
      <c r="A97" t="s">
        <v>78</v>
      </c>
      <c r="B97">
        <v>99.19</v>
      </c>
      <c r="C97">
        <v>40.256100000000004</v>
      </c>
      <c r="D97">
        <v>1.78E-2</v>
      </c>
      <c r="E97">
        <v>3.5499999999999997E-2</v>
      </c>
      <c r="F97">
        <v>11.4024</v>
      </c>
      <c r="G97">
        <v>0.16800000000000001</v>
      </c>
      <c r="H97">
        <v>47.414099999999998</v>
      </c>
      <c r="I97">
        <v>0.37090000000000001</v>
      </c>
      <c r="J97">
        <v>7.4999999999999997E-3</v>
      </c>
      <c r="M97">
        <v>2.0400000000000001E-2</v>
      </c>
      <c r="N97">
        <v>0.27760000000000001</v>
      </c>
      <c r="O97">
        <v>9.7000000000000003E-3</v>
      </c>
      <c r="P97">
        <v>88.112613533710942</v>
      </c>
      <c r="Q97">
        <v>188171.06907295252</v>
      </c>
      <c r="R97">
        <v>106.68303579254199</v>
      </c>
      <c r="S97">
        <v>187.88396577917302</v>
      </c>
      <c r="T97">
        <v>88631.407319150821</v>
      </c>
      <c r="U97">
        <v>1301.0888324855207</v>
      </c>
      <c r="V97">
        <v>285924.04315657838</v>
      </c>
      <c r="W97">
        <v>2650.7880536544139</v>
      </c>
      <c r="X97">
        <v>55.639310707798487</v>
      </c>
      <c r="AA97">
        <v>160.44248831616682</v>
      </c>
      <c r="AB97">
        <v>2181.3732836364416</v>
      </c>
      <c r="AC97">
        <v>77.93634317834524</v>
      </c>
      <c r="AE97">
        <f t="shared" si="2"/>
        <v>1345.0344122257279</v>
      </c>
      <c r="AF97">
        <f t="shared" si="3"/>
        <v>2162.8695181061744</v>
      </c>
    </row>
    <row r="98" spans="1:32">
      <c r="A98" t="s">
        <v>79</v>
      </c>
      <c r="B98">
        <v>99.772000000000006</v>
      </c>
      <c r="C98">
        <v>39.9711</v>
      </c>
      <c r="D98">
        <v>1.8200000000000001E-2</v>
      </c>
      <c r="E98">
        <v>4.0099999999999997E-2</v>
      </c>
      <c r="F98">
        <v>11.0753</v>
      </c>
      <c r="G98">
        <v>0.15579999999999999</v>
      </c>
      <c r="H98">
        <v>47.829099999999997</v>
      </c>
      <c r="I98">
        <v>0.3579</v>
      </c>
      <c r="J98">
        <v>7.1999999999999998E-3</v>
      </c>
      <c r="K98">
        <v>2.8999999999999998E-3</v>
      </c>
      <c r="L98">
        <v>8.8800000000000004E-2</v>
      </c>
      <c r="N98">
        <v>0.30609999999999998</v>
      </c>
      <c r="O98">
        <v>9.7999999999999997E-3</v>
      </c>
      <c r="P98">
        <v>88.5030869416223</v>
      </c>
      <c r="Q98">
        <v>186838.87954923336</v>
      </c>
      <c r="R98">
        <v>109.08040738338565</v>
      </c>
      <c r="S98">
        <v>212.22949373929126</v>
      </c>
      <c r="T98">
        <v>86088.843180540163</v>
      </c>
      <c r="U98">
        <v>1206.6050006026435</v>
      </c>
      <c r="V98">
        <v>288426.64212840277</v>
      </c>
      <c r="W98">
        <v>2557.8782539846711</v>
      </c>
      <c r="X98">
        <v>53.413738279486537</v>
      </c>
      <c r="Y98">
        <v>12.656200698160193</v>
      </c>
      <c r="Z98">
        <v>607.57175190012003</v>
      </c>
      <c r="AB98">
        <v>2405.3255119636692</v>
      </c>
      <c r="AC98">
        <v>78.739810633792104</v>
      </c>
      <c r="AE98">
        <f t="shared" si="2"/>
        <v>1247.3592941950499</v>
      </c>
      <c r="AF98">
        <f t="shared" si="3"/>
        <v>2384.9220442806186</v>
      </c>
    </row>
    <row r="99" spans="1:32">
      <c r="A99" t="s">
        <v>79</v>
      </c>
      <c r="B99">
        <v>99.611199999999997</v>
      </c>
      <c r="C99">
        <v>39.985500000000002</v>
      </c>
      <c r="D99">
        <v>1.7399999999999999E-2</v>
      </c>
      <c r="E99">
        <v>3.6499999999999998E-2</v>
      </c>
      <c r="F99">
        <v>11.293900000000001</v>
      </c>
      <c r="G99">
        <v>0.1593</v>
      </c>
      <c r="H99">
        <v>47.705500000000001</v>
      </c>
      <c r="I99">
        <v>0.36859999999999998</v>
      </c>
      <c r="J99">
        <v>8.6999999999999994E-3</v>
      </c>
      <c r="K99">
        <v>5.0000000000000001E-3</v>
      </c>
      <c r="L99">
        <v>9.0700000000000003E-2</v>
      </c>
      <c r="M99">
        <v>2.1000000000000001E-2</v>
      </c>
      <c r="N99">
        <v>0.29699999999999999</v>
      </c>
      <c r="O99">
        <v>1.09E-2</v>
      </c>
      <c r="P99">
        <v>88.275955666290784</v>
      </c>
      <c r="Q99">
        <v>186906.19017780022</v>
      </c>
      <c r="R99">
        <v>104.28566420169835</v>
      </c>
      <c r="S99">
        <v>193.1764718574596</v>
      </c>
      <c r="T99">
        <v>87788.031565438665</v>
      </c>
      <c r="U99">
        <v>1233.7110179460919</v>
      </c>
      <c r="V99">
        <v>287681.28975992691</v>
      </c>
      <c r="W99">
        <v>2634.3501660205361</v>
      </c>
      <c r="X99">
        <v>64.54160042104624</v>
      </c>
      <c r="Y99">
        <v>21.821035686483096</v>
      </c>
      <c r="Z99">
        <v>620.571597943028</v>
      </c>
      <c r="AA99">
        <v>165.16138503134817</v>
      </c>
      <c r="AB99">
        <v>2333.8179583574315</v>
      </c>
      <c r="AC99">
        <v>87.577952643707533</v>
      </c>
      <c r="AE99">
        <f t="shared" si="2"/>
        <v>1275.3808444497527</v>
      </c>
      <c r="AF99">
        <f t="shared" si="3"/>
        <v>2314.0210622389541</v>
      </c>
    </row>
    <row r="100" spans="1:32">
      <c r="A100" t="s">
        <v>79</v>
      </c>
      <c r="B100">
        <v>99.602099999999993</v>
      </c>
      <c r="C100">
        <v>40.039299999999997</v>
      </c>
      <c r="D100">
        <v>2.92E-2</v>
      </c>
      <c r="E100">
        <v>0.41370000000000001</v>
      </c>
      <c r="F100">
        <v>10.863200000000001</v>
      </c>
      <c r="G100">
        <v>0.15310000000000001</v>
      </c>
      <c r="H100">
        <v>47.207799999999999</v>
      </c>
      <c r="I100">
        <v>0.4945</v>
      </c>
      <c r="J100">
        <v>6.4000000000000003E-3</v>
      </c>
      <c r="K100">
        <v>5.0000000000000001E-3</v>
      </c>
      <c r="M100">
        <v>2.01E-2</v>
      </c>
      <c r="N100">
        <v>0.31869999999999998</v>
      </c>
      <c r="O100">
        <v>1.0999999999999999E-2</v>
      </c>
      <c r="P100">
        <v>88.566643674067805</v>
      </c>
      <c r="Q100">
        <v>187157.67016508471</v>
      </c>
      <c r="R100">
        <v>175.00812613158573</v>
      </c>
      <c r="S100">
        <v>2189.5097645871519</v>
      </c>
      <c r="T100">
        <v>84440.179610380219</v>
      </c>
      <c r="U100">
        <v>1185.6946443662694</v>
      </c>
      <c r="V100">
        <v>284679.98010142811</v>
      </c>
      <c r="W100">
        <v>3534.1458412836546</v>
      </c>
      <c r="X100">
        <v>47.478878470654706</v>
      </c>
      <c r="Y100">
        <v>21.821035686483096</v>
      </c>
      <c r="AA100">
        <v>158.08303995857611</v>
      </c>
      <c r="AB100">
        <v>2504.3359708030753</v>
      </c>
      <c r="AC100">
        <v>88.381420099154383</v>
      </c>
      <c r="AE100">
        <f t="shared" si="2"/>
        <v>1225.742669712851</v>
      </c>
      <c r="AF100">
        <f t="shared" si="3"/>
        <v>2483.092634799847</v>
      </c>
    </row>
    <row r="101" spans="1:32">
      <c r="A101" t="s">
        <v>77</v>
      </c>
      <c r="B101">
        <v>100.8683</v>
      </c>
      <c r="C101">
        <v>38.396599999999999</v>
      </c>
      <c r="D101">
        <v>3.0499999999999999E-2</v>
      </c>
      <c r="E101">
        <v>3.7999999999999999E-2</v>
      </c>
      <c r="F101">
        <v>20.680399999999999</v>
      </c>
      <c r="G101">
        <v>0.27850000000000003</v>
      </c>
      <c r="H101">
        <v>40.111699999999999</v>
      </c>
      <c r="I101">
        <v>0.25990000000000002</v>
      </c>
      <c r="J101">
        <v>4.7000000000000002E-3</v>
      </c>
      <c r="K101">
        <v>1.24E-2</v>
      </c>
      <c r="L101">
        <v>1.03E-2</v>
      </c>
      <c r="M101">
        <v>2.5499999999999998E-2</v>
      </c>
      <c r="N101">
        <v>0.1343</v>
      </c>
      <c r="O101">
        <v>1.72E-2</v>
      </c>
      <c r="P101">
        <v>77.565515793335976</v>
      </c>
      <c r="Q101">
        <v>179479.11672433565</v>
      </c>
      <c r="R101">
        <v>182.79958380182759</v>
      </c>
      <c r="S101">
        <v>201.11523097488947</v>
      </c>
      <c r="T101">
        <v>160749.75057206964</v>
      </c>
      <c r="U101">
        <v>2156.8645229001045</v>
      </c>
      <c r="V101">
        <v>241887.94982681787</v>
      </c>
      <c r="W101">
        <v>1857.4813026281536</v>
      </c>
      <c r="X101">
        <v>34.867301376887049</v>
      </c>
      <c r="Y101">
        <v>54.116168502478075</v>
      </c>
      <c r="Z101">
        <v>70.472849601027434</v>
      </c>
      <c r="AA101">
        <v>200.55311039520851</v>
      </c>
      <c r="AB101">
        <v>1055.32576366129</v>
      </c>
      <c r="AC101">
        <v>138.19640233685959</v>
      </c>
      <c r="AE101">
        <f t="shared" si="2"/>
        <v>2229.7147845527693</v>
      </c>
      <c r="AF101">
        <f t="shared" si="3"/>
        <v>1046.3738338676485</v>
      </c>
    </row>
    <row r="102" spans="1:32">
      <c r="A102" t="s">
        <v>77</v>
      </c>
      <c r="B102">
        <v>101.1032</v>
      </c>
      <c r="C102">
        <v>38.386499999999998</v>
      </c>
      <c r="D102">
        <v>3.0800000000000001E-2</v>
      </c>
      <c r="E102">
        <v>3.7499999999999999E-2</v>
      </c>
      <c r="F102">
        <v>20.582899999999999</v>
      </c>
      <c r="G102">
        <v>0.2752</v>
      </c>
      <c r="H102">
        <v>40.206400000000002</v>
      </c>
      <c r="I102">
        <v>0.25740000000000002</v>
      </c>
      <c r="J102">
        <v>5.3E-3</v>
      </c>
      <c r="L102">
        <v>9.1000000000000004E-3</v>
      </c>
      <c r="M102">
        <v>2.7799999999999998E-2</v>
      </c>
      <c r="N102">
        <v>0.13250000000000001</v>
      </c>
      <c r="P102">
        <v>77.688544676699394</v>
      </c>
      <c r="Q102">
        <v>179431.9057973547</v>
      </c>
      <c r="R102">
        <v>184.59761249496034</v>
      </c>
      <c r="S102">
        <v>198.46897793574618</v>
      </c>
      <c r="T102">
        <v>159991.87835099184</v>
      </c>
      <c r="U102">
        <v>2131.3074208334247</v>
      </c>
      <c r="V102">
        <v>242459.02482111135</v>
      </c>
      <c r="W102">
        <v>1839.6140334608954</v>
      </c>
      <c r="X102">
        <v>39.318446233510933</v>
      </c>
      <c r="Z102">
        <v>62.262420521296086</v>
      </c>
      <c r="AA102">
        <v>218.64221447007046</v>
      </c>
      <c r="AB102">
        <v>1041.1814123985175</v>
      </c>
      <c r="AE102">
        <f t="shared" si="2"/>
        <v>2203.2944657411927</v>
      </c>
      <c r="AF102">
        <f t="shared" si="3"/>
        <v>1032.3494637934728</v>
      </c>
    </row>
    <row r="103" spans="1:32">
      <c r="A103" t="s">
        <v>77</v>
      </c>
      <c r="B103">
        <v>101.00960000000001</v>
      </c>
      <c r="C103">
        <v>38.412199999999999</v>
      </c>
      <c r="D103">
        <v>3.0700000000000002E-2</v>
      </c>
      <c r="E103">
        <v>3.8399999999999997E-2</v>
      </c>
      <c r="F103">
        <v>20.5624</v>
      </c>
      <c r="G103">
        <v>0.27679999999999999</v>
      </c>
      <c r="H103">
        <v>40.243699999999997</v>
      </c>
      <c r="I103">
        <v>0.26050000000000001</v>
      </c>
      <c r="J103">
        <v>5.1999999999999998E-3</v>
      </c>
      <c r="K103">
        <v>1.41E-2</v>
      </c>
      <c r="L103">
        <v>1.0200000000000001E-2</v>
      </c>
      <c r="N103">
        <v>0.13109999999999999</v>
      </c>
      <c r="O103">
        <v>1.4800000000000001E-2</v>
      </c>
      <c r="P103">
        <v>77.721872157300439</v>
      </c>
      <c r="Q103">
        <v>179552.03657194975</v>
      </c>
      <c r="R103">
        <v>183.99826959724939</v>
      </c>
      <c r="S103">
        <v>203.23223340620407</v>
      </c>
      <c r="T103">
        <v>159832.53085835499</v>
      </c>
      <c r="U103">
        <v>2143.698743047572</v>
      </c>
      <c r="V103">
        <v>242683.95721062706</v>
      </c>
      <c r="W103">
        <v>1861.7694472282953</v>
      </c>
      <c r="X103">
        <v>38.576588757406945</v>
      </c>
      <c r="Y103">
        <v>61.535320635882329</v>
      </c>
      <c r="Z103">
        <v>69.788647177716484</v>
      </c>
      <c r="AB103">
        <v>1030.1802503052502</v>
      </c>
      <c r="AC103">
        <v>118.913183406135</v>
      </c>
      <c r="AE103">
        <f t="shared" si="2"/>
        <v>2216.1043172861991</v>
      </c>
      <c r="AF103">
        <f t="shared" si="3"/>
        <v>1021.4416204024475</v>
      </c>
    </row>
    <row r="104" spans="1:32">
      <c r="A104" t="s">
        <v>77</v>
      </c>
      <c r="B104">
        <v>100.8737</v>
      </c>
      <c r="C104">
        <v>38.434199999999997</v>
      </c>
      <c r="D104">
        <v>2.8199999999999999E-2</v>
      </c>
      <c r="E104">
        <v>3.2899999999999999E-2</v>
      </c>
      <c r="F104">
        <v>20.243099999999998</v>
      </c>
      <c r="G104">
        <v>0.27810000000000001</v>
      </c>
      <c r="H104">
        <v>40.4863</v>
      </c>
      <c r="I104">
        <v>0.28010000000000002</v>
      </c>
      <c r="J104">
        <v>6.0000000000000001E-3</v>
      </c>
      <c r="L104">
        <v>9.1000000000000004E-3</v>
      </c>
      <c r="M104">
        <v>2.7799999999999998E-2</v>
      </c>
      <c r="N104">
        <v>0.128</v>
      </c>
      <c r="O104">
        <v>1.43E-2</v>
      </c>
      <c r="P104">
        <v>78.094667489775532</v>
      </c>
      <c r="Q104">
        <v>179654.87225448247</v>
      </c>
      <c r="R104">
        <v>169.01469715447666</v>
      </c>
      <c r="S104">
        <v>174.12344997562801</v>
      </c>
      <c r="T104">
        <v>157350.59649743055</v>
      </c>
      <c r="U104">
        <v>2153.7666923465677</v>
      </c>
      <c r="V104">
        <v>244146.92229632492</v>
      </c>
      <c r="W104">
        <v>2001.8488374995991</v>
      </c>
      <c r="X104">
        <v>44.511448566238791</v>
      </c>
      <c r="Z104">
        <v>62.262420521296086</v>
      </c>
      <c r="AA104">
        <v>218.64221447007046</v>
      </c>
      <c r="AB104">
        <v>1005.8205342415868</v>
      </c>
      <c r="AC104">
        <v>114.89584612890073</v>
      </c>
      <c r="AE104">
        <f t="shared" si="2"/>
        <v>2226.5123216665179</v>
      </c>
      <c r="AF104">
        <f t="shared" si="3"/>
        <v>997.28853860803417</v>
      </c>
    </row>
    <row r="105" spans="1:32">
      <c r="A105" t="s">
        <v>77</v>
      </c>
      <c r="B105">
        <v>101.0086</v>
      </c>
      <c r="C105">
        <v>38.432400000000001</v>
      </c>
      <c r="D105">
        <v>2.9000000000000001E-2</v>
      </c>
      <c r="E105">
        <v>3.2300000000000002E-2</v>
      </c>
      <c r="F105">
        <v>20.493300000000001</v>
      </c>
      <c r="G105">
        <v>0.28470000000000001</v>
      </c>
      <c r="H105">
        <v>40.2639</v>
      </c>
      <c r="I105">
        <v>0.27850000000000003</v>
      </c>
      <c r="J105">
        <v>5.3E-3</v>
      </c>
      <c r="K105">
        <v>9.9000000000000008E-3</v>
      </c>
      <c r="L105">
        <v>6.8999999999999999E-3</v>
      </c>
      <c r="M105">
        <v>2.86E-2</v>
      </c>
      <c r="N105">
        <v>0.12130000000000001</v>
      </c>
      <c r="O105">
        <v>1.3899999999999999E-2</v>
      </c>
      <c r="P105">
        <v>77.788774287439608</v>
      </c>
      <c r="Q105">
        <v>179646.45842591161</v>
      </c>
      <c r="R105">
        <v>173.80944033616393</v>
      </c>
      <c r="S105">
        <v>170.94794632865606</v>
      </c>
      <c r="T105">
        <v>159295.41321244245</v>
      </c>
      <c r="U105">
        <v>2204.8808964799273</v>
      </c>
      <c r="V105">
        <v>242805.77046178578</v>
      </c>
      <c r="W105">
        <v>1990.4137852325541</v>
      </c>
      <c r="X105">
        <v>39.318446233510933</v>
      </c>
      <c r="Y105">
        <v>43.205650659236532</v>
      </c>
      <c r="Z105">
        <v>47.209967208455275</v>
      </c>
      <c r="AA105">
        <v>224.93407675697898</v>
      </c>
      <c r="AB105">
        <v>953.17211565237869</v>
      </c>
      <c r="AC105">
        <v>111.68197630711329</v>
      </c>
      <c r="AE105">
        <f t="shared" si="2"/>
        <v>2279.3529592896712</v>
      </c>
      <c r="AF105">
        <f t="shared" si="3"/>
        <v>945.08671666526982</v>
      </c>
    </row>
    <row r="106" spans="1:32">
      <c r="A106" t="s">
        <v>77</v>
      </c>
      <c r="B106">
        <v>101.20180000000001</v>
      </c>
      <c r="C106">
        <v>38.477600000000002</v>
      </c>
      <c r="D106">
        <v>2.92E-2</v>
      </c>
      <c r="E106">
        <v>3.2300000000000002E-2</v>
      </c>
      <c r="F106">
        <v>20.236799999999999</v>
      </c>
      <c r="G106">
        <v>0.27929999999999999</v>
      </c>
      <c r="H106">
        <v>40.434100000000001</v>
      </c>
      <c r="I106">
        <v>0.28199999999999997</v>
      </c>
      <c r="J106">
        <v>6.3E-3</v>
      </c>
      <c r="L106">
        <v>8.9999999999999993E-3</v>
      </c>
      <c r="M106">
        <v>2.7799999999999998E-2</v>
      </c>
      <c r="N106">
        <v>0.1275</v>
      </c>
      <c r="O106">
        <v>1.4500000000000001E-2</v>
      </c>
      <c r="P106">
        <v>78.077917091695312</v>
      </c>
      <c r="Q106">
        <v>179857.73901002429</v>
      </c>
      <c r="R106">
        <v>175.00812613158573</v>
      </c>
      <c r="S106">
        <v>170.94794632865606</v>
      </c>
      <c r="T106">
        <v>157301.62629237628</v>
      </c>
      <c r="U106">
        <v>2163.0601840071781</v>
      </c>
      <c r="V106">
        <v>243832.13755818221</v>
      </c>
      <c r="W106">
        <v>2015.4279620667148</v>
      </c>
      <c r="X106">
        <v>46.737020994550726</v>
      </c>
      <c r="Z106">
        <v>61.578218097985129</v>
      </c>
      <c r="AA106">
        <v>218.64221447007046</v>
      </c>
      <c r="AB106">
        <v>1001.8915477797055</v>
      </c>
      <c r="AC106">
        <v>116.50278103979443</v>
      </c>
      <c r="AE106">
        <f t="shared" si="2"/>
        <v>2236.1197103252725</v>
      </c>
      <c r="AF106">
        <f t="shared" si="3"/>
        <v>993.39288025409655</v>
      </c>
    </row>
    <row r="107" spans="1:32">
      <c r="A107" t="s">
        <v>77</v>
      </c>
      <c r="B107">
        <v>100.8986</v>
      </c>
      <c r="C107">
        <v>38.959899999999998</v>
      </c>
      <c r="D107">
        <v>2.47E-2</v>
      </c>
      <c r="E107">
        <v>3.9899999999999998E-2</v>
      </c>
      <c r="F107">
        <v>17.889199999999999</v>
      </c>
      <c r="G107">
        <v>0.24340000000000001</v>
      </c>
      <c r="H107">
        <v>42.319699999999997</v>
      </c>
      <c r="I107">
        <v>0.26519999999999999</v>
      </c>
      <c r="J107">
        <v>6.1000000000000004E-3</v>
      </c>
      <c r="L107">
        <v>1.6199999999999999E-2</v>
      </c>
      <c r="M107">
        <v>2.7099999999999999E-2</v>
      </c>
      <c r="N107">
        <v>0.15190000000000001</v>
      </c>
      <c r="O107">
        <v>1.3899999999999999E-2</v>
      </c>
      <c r="P107">
        <v>80.831486222128206</v>
      </c>
      <c r="Q107">
        <v>182112.17763209358</v>
      </c>
      <c r="R107">
        <v>148.03769573459479</v>
      </c>
      <c r="S107">
        <v>211.17099252363394</v>
      </c>
      <c r="T107">
        <v>139053.61781850777</v>
      </c>
      <c r="U107">
        <v>1885.0298918272365</v>
      </c>
      <c r="V107">
        <v>255202.98242871743</v>
      </c>
      <c r="W107">
        <v>1895.3599132627405</v>
      </c>
      <c r="X107">
        <v>45.253306042342771</v>
      </c>
      <c r="Z107">
        <v>110.84079257637323</v>
      </c>
      <c r="AA107">
        <v>213.1368349690255</v>
      </c>
      <c r="AB107">
        <v>1193.6260871195079</v>
      </c>
      <c r="AC107">
        <v>111.68197630711329</v>
      </c>
      <c r="AE107">
        <f t="shared" si="2"/>
        <v>1948.6986662841796</v>
      </c>
      <c r="AF107">
        <f t="shared" si="3"/>
        <v>1183.5010079262529</v>
      </c>
    </row>
    <row r="108" spans="1:32">
      <c r="A108" t="s">
        <v>77</v>
      </c>
      <c r="B108">
        <v>100.70610000000001</v>
      </c>
      <c r="C108">
        <v>38.905299999999997</v>
      </c>
      <c r="D108">
        <v>2.41E-2</v>
      </c>
      <c r="E108">
        <v>4.02E-2</v>
      </c>
      <c r="F108">
        <v>18.251100000000001</v>
      </c>
      <c r="G108">
        <v>0.24709999999999999</v>
      </c>
      <c r="H108">
        <v>42.053100000000001</v>
      </c>
      <c r="I108">
        <v>0.2626</v>
      </c>
      <c r="J108">
        <v>6.7000000000000002E-3</v>
      </c>
      <c r="K108">
        <v>4.7999999999999996E-3</v>
      </c>
      <c r="L108">
        <v>1.6E-2</v>
      </c>
      <c r="M108">
        <v>2.7099999999999999E-2</v>
      </c>
      <c r="N108">
        <v>0.1487</v>
      </c>
      <c r="O108">
        <v>1.3299999999999999E-2</v>
      </c>
      <c r="P108">
        <v>80.419929364023886</v>
      </c>
      <c r="Q108">
        <v>181856.9581654442</v>
      </c>
      <c r="R108">
        <v>144.44163834832932</v>
      </c>
      <c r="S108">
        <v>212.75874434711992</v>
      </c>
      <c r="T108">
        <v>141866.68404218004</v>
      </c>
      <c r="U108">
        <v>1913.6848244474534</v>
      </c>
      <c r="V108">
        <v>253595.28872778156</v>
      </c>
      <c r="W108">
        <v>1876.7779533287921</v>
      </c>
      <c r="X108">
        <v>49.704450898966641</v>
      </c>
      <c r="Y108">
        <v>20.948194259023772</v>
      </c>
      <c r="Z108">
        <v>109.47238772975135</v>
      </c>
      <c r="AA108">
        <v>213.1368349690255</v>
      </c>
      <c r="AB108">
        <v>1168.4805737634683</v>
      </c>
      <c r="AC108">
        <v>106.86117157443213</v>
      </c>
      <c r="AE108">
        <f t="shared" si="2"/>
        <v>1978.3214479820081</v>
      </c>
      <c r="AF108">
        <f t="shared" si="3"/>
        <v>1158.5687944610522</v>
      </c>
    </row>
    <row r="109" spans="1:32">
      <c r="A109" t="s">
        <v>77</v>
      </c>
      <c r="B109">
        <v>100.6451</v>
      </c>
      <c r="C109">
        <v>38.918900000000001</v>
      </c>
      <c r="D109">
        <v>2.4799999999999999E-2</v>
      </c>
      <c r="E109">
        <v>4.1300000000000003E-2</v>
      </c>
      <c r="F109">
        <v>18.073399999999999</v>
      </c>
      <c r="G109">
        <v>0.24490000000000001</v>
      </c>
      <c r="H109">
        <v>42.217700000000001</v>
      </c>
      <c r="I109">
        <v>0.26419999999999999</v>
      </c>
      <c r="J109">
        <v>6.7999999999999996E-3</v>
      </c>
      <c r="K109">
        <v>3.0999999999999999E-3</v>
      </c>
      <c r="L109">
        <v>1.54E-2</v>
      </c>
      <c r="M109">
        <v>2.5600000000000001E-2</v>
      </c>
      <c r="N109">
        <v>0.15190000000000001</v>
      </c>
      <c r="O109">
        <v>1.1900000000000001E-2</v>
      </c>
      <c r="P109">
        <v>80.634607437435946</v>
      </c>
      <c r="Q109">
        <v>181920.52931464626</v>
      </c>
      <c r="R109">
        <v>148.63703863230569</v>
      </c>
      <c r="S109">
        <v>218.58050103323518</v>
      </c>
      <c r="T109">
        <v>140485.41333771317</v>
      </c>
      <c r="U109">
        <v>1896.6467564030002</v>
      </c>
      <c r="V109">
        <v>254587.88581395577</v>
      </c>
      <c r="W109">
        <v>1888.2130055958373</v>
      </c>
      <c r="X109">
        <v>50.446308375070622</v>
      </c>
      <c r="Y109">
        <v>13.529042125619519</v>
      </c>
      <c r="Z109">
        <v>105.36717318988568</v>
      </c>
      <c r="AA109">
        <v>201.33959318107208</v>
      </c>
      <c r="AB109">
        <v>1193.6260871195079</v>
      </c>
      <c r="AC109">
        <v>95.612627198176128</v>
      </c>
      <c r="AE109">
        <f t="shared" si="2"/>
        <v>1960.7079021076236</v>
      </c>
      <c r="AF109">
        <f t="shared" si="3"/>
        <v>1183.5010079262529</v>
      </c>
    </row>
    <row r="110" spans="1:32">
      <c r="A110" t="s">
        <v>77</v>
      </c>
      <c r="B110">
        <v>100.8524</v>
      </c>
      <c r="C110">
        <v>38.838900000000002</v>
      </c>
      <c r="D110">
        <v>2.52E-2</v>
      </c>
      <c r="E110">
        <v>4.58E-2</v>
      </c>
      <c r="F110">
        <v>18.413</v>
      </c>
      <c r="G110">
        <v>0.2475</v>
      </c>
      <c r="H110">
        <v>41.942500000000003</v>
      </c>
      <c r="I110">
        <v>0.26910000000000001</v>
      </c>
      <c r="J110">
        <v>6.1000000000000004E-3</v>
      </c>
      <c r="K110">
        <v>4.7999999999999996E-3</v>
      </c>
      <c r="L110">
        <v>1.6899999999999998E-2</v>
      </c>
      <c r="M110">
        <v>2.81E-2</v>
      </c>
      <c r="N110">
        <v>0.14729999999999999</v>
      </c>
      <c r="O110">
        <v>1.4800000000000001E-2</v>
      </c>
      <c r="P110">
        <v>80.238767523271619</v>
      </c>
      <c r="Q110">
        <v>181546.58137816368</v>
      </c>
      <c r="R110">
        <v>151.03441022314934</v>
      </c>
      <c r="S110">
        <v>242.39677838552467</v>
      </c>
      <c r="T110">
        <v>143125.14058159024</v>
      </c>
      <c r="U110">
        <v>1916.7826550009904</v>
      </c>
      <c r="V110">
        <v>252928.33102589296</v>
      </c>
      <c r="W110">
        <v>1923.2328531636633</v>
      </c>
      <c r="X110">
        <v>45.253306042342771</v>
      </c>
      <c r="Y110">
        <v>20.948194259023772</v>
      </c>
      <c r="Z110">
        <v>115.63020953954985</v>
      </c>
      <c r="AA110">
        <v>221.00166282766114</v>
      </c>
      <c r="AB110">
        <v>1157.4794116702008</v>
      </c>
      <c r="AC110">
        <v>118.913183406135</v>
      </c>
      <c r="AE110">
        <f t="shared" si="2"/>
        <v>1981.5239108682599</v>
      </c>
      <c r="AF110">
        <f t="shared" si="3"/>
        <v>1147.6609510700266</v>
      </c>
    </row>
    <row r="111" spans="1:32">
      <c r="A111" t="s">
        <v>77</v>
      </c>
      <c r="B111">
        <v>100.911</v>
      </c>
      <c r="C111">
        <v>38.875799999999998</v>
      </c>
      <c r="D111">
        <v>2.5700000000000001E-2</v>
      </c>
      <c r="E111">
        <v>4.6899999999999997E-2</v>
      </c>
      <c r="F111">
        <v>18.253699999999998</v>
      </c>
      <c r="G111">
        <v>0.24490000000000001</v>
      </c>
      <c r="H111">
        <v>42.066800000000001</v>
      </c>
      <c r="I111">
        <v>0.26910000000000001</v>
      </c>
      <c r="J111">
        <v>7.6E-3</v>
      </c>
      <c r="L111">
        <v>1.72E-2</v>
      </c>
      <c r="M111">
        <v>2.7400000000000001E-2</v>
      </c>
      <c r="N111">
        <v>0.15190000000000001</v>
      </c>
      <c r="O111">
        <v>1.2999999999999999E-2</v>
      </c>
      <c r="P111">
        <v>80.422815157888323</v>
      </c>
      <c r="Q111">
        <v>181719.06486386628</v>
      </c>
      <c r="R111">
        <v>154.03112471170388</v>
      </c>
      <c r="S111">
        <v>248.21853507163991</v>
      </c>
      <c r="T111">
        <v>141886.89396807543</v>
      </c>
      <c r="U111">
        <v>1896.6467564030002</v>
      </c>
      <c r="V111">
        <v>253677.9046456466</v>
      </c>
      <c r="W111">
        <v>1923.2328531636633</v>
      </c>
      <c r="X111">
        <v>56.381168183902467</v>
      </c>
      <c r="Z111">
        <v>117.6828168094827</v>
      </c>
      <c r="AA111">
        <v>215.49628332661621</v>
      </c>
      <c r="AB111">
        <v>1193.6260871195079</v>
      </c>
      <c r="AC111">
        <v>104.45076920809156</v>
      </c>
      <c r="AE111">
        <f t="shared" si="2"/>
        <v>1960.7079021076236</v>
      </c>
      <c r="AF111">
        <f t="shared" si="3"/>
        <v>1183.5010079262529</v>
      </c>
    </row>
    <row r="112" spans="1:32">
      <c r="A112" t="s">
        <v>77</v>
      </c>
      <c r="B112">
        <v>100.9646</v>
      </c>
      <c r="C112">
        <v>38.776000000000003</v>
      </c>
      <c r="D112">
        <v>2.52E-2</v>
      </c>
      <c r="E112">
        <v>4.5400000000000003E-2</v>
      </c>
      <c r="F112">
        <v>18.253900000000002</v>
      </c>
      <c r="G112">
        <v>0.24360000000000001</v>
      </c>
      <c r="H112">
        <v>42.0642</v>
      </c>
      <c r="I112">
        <v>0.26919999999999999</v>
      </c>
      <c r="J112">
        <v>7.1999999999999998E-3</v>
      </c>
      <c r="K112">
        <v>6.1999999999999998E-3</v>
      </c>
      <c r="L112">
        <v>1.67E-2</v>
      </c>
      <c r="M112">
        <v>2.6800000000000001E-2</v>
      </c>
      <c r="N112">
        <v>0.151</v>
      </c>
      <c r="P112">
        <v>80.421669482407481</v>
      </c>
      <c r="Q112">
        <v>181252.56481310425</v>
      </c>
      <c r="R112">
        <v>151.03441022314934</v>
      </c>
      <c r="S112">
        <v>240.27977595421007</v>
      </c>
      <c r="T112">
        <v>141888.44857775973</v>
      </c>
      <c r="U112">
        <v>1886.5788071040051</v>
      </c>
      <c r="V112">
        <v>253662.22571232915</v>
      </c>
      <c r="W112">
        <v>1923.9475439303535</v>
      </c>
      <c r="X112">
        <v>53.413738279486537</v>
      </c>
      <c r="Y112">
        <v>27.058084251239038</v>
      </c>
      <c r="Z112">
        <v>114.26180469292797</v>
      </c>
      <c r="AA112">
        <v>210.77738661143482</v>
      </c>
      <c r="AB112">
        <v>1186.5539114881219</v>
      </c>
      <c r="AE112">
        <f t="shared" si="2"/>
        <v>1950.2998977273055</v>
      </c>
      <c r="AF112">
        <f t="shared" si="3"/>
        <v>1176.4888228891652</v>
      </c>
    </row>
    <row r="113" spans="1:32">
      <c r="A113" t="s">
        <v>77</v>
      </c>
      <c r="B113">
        <v>100.2175</v>
      </c>
      <c r="C113">
        <v>39.723599999999998</v>
      </c>
      <c r="D113">
        <v>1.7000000000000001E-2</v>
      </c>
      <c r="E113">
        <v>4.2999999999999997E-2</v>
      </c>
      <c r="F113">
        <v>13.9796</v>
      </c>
      <c r="G113">
        <v>0.1933</v>
      </c>
      <c r="H113">
        <v>45.401200000000003</v>
      </c>
      <c r="I113">
        <v>0.31940000000000002</v>
      </c>
      <c r="J113">
        <v>7.1999999999999998E-3</v>
      </c>
      <c r="K113">
        <v>4.7999999999999996E-3</v>
      </c>
      <c r="L113">
        <v>6.2899999999999998E-2</v>
      </c>
      <c r="N113">
        <v>0.2389</v>
      </c>
      <c r="O113">
        <v>9.1999999999999998E-3</v>
      </c>
      <c r="P113">
        <v>85.270564892289499</v>
      </c>
      <c r="Q113">
        <v>185681.97812074036</v>
      </c>
      <c r="R113">
        <v>101.88829261085472</v>
      </c>
      <c r="S113">
        <v>227.57776136632228</v>
      </c>
      <c r="T113">
        <v>108664.10771055226</v>
      </c>
      <c r="U113">
        <v>1497.0266149967331</v>
      </c>
      <c r="V113">
        <v>273785.53358938475</v>
      </c>
      <c r="W113">
        <v>2282.7223088088967</v>
      </c>
      <c r="X113">
        <v>53.413738279486537</v>
      </c>
      <c r="Y113">
        <v>20.948194259023772</v>
      </c>
      <c r="Z113">
        <v>430.36332426258497</v>
      </c>
      <c r="AB113">
        <v>1877.2697314868365</v>
      </c>
      <c r="AC113">
        <v>73.91900590111095</v>
      </c>
      <c r="AE113">
        <f t="shared" si="2"/>
        <v>1547.59018978115</v>
      </c>
      <c r="AF113">
        <f t="shared" si="3"/>
        <v>1861.3455615114012</v>
      </c>
    </row>
    <row r="114" spans="1:32">
      <c r="A114" t="s">
        <v>77</v>
      </c>
      <c r="B114">
        <v>100.15260000000001</v>
      </c>
      <c r="C114">
        <v>39.689399999999999</v>
      </c>
      <c r="D114">
        <v>1.5299999999999999E-2</v>
      </c>
      <c r="E114">
        <v>4.41E-2</v>
      </c>
      <c r="F114">
        <v>14.108499999999999</v>
      </c>
      <c r="G114">
        <v>0.19089999999999999</v>
      </c>
      <c r="H114">
        <v>45.241</v>
      </c>
      <c r="I114">
        <v>0.32090000000000002</v>
      </c>
      <c r="J114">
        <v>7.1999999999999998E-3</v>
      </c>
      <c r="K114">
        <v>6.8999999999999999E-3</v>
      </c>
      <c r="L114">
        <v>0.1081</v>
      </c>
      <c r="M114">
        <v>2.2700000000000001E-2</v>
      </c>
      <c r="N114">
        <v>0.2364</v>
      </c>
      <c r="O114">
        <v>8.6E-3</v>
      </c>
      <c r="P114">
        <v>85.110172820654469</v>
      </c>
      <c r="Q114">
        <v>185522.11537789408</v>
      </c>
      <c r="R114">
        <v>91.699463349769246</v>
      </c>
      <c r="S114">
        <v>233.39951805243751</v>
      </c>
      <c r="T114">
        <v>109666.05365205917</v>
      </c>
      <c r="U114">
        <v>1478.4396316755112</v>
      </c>
      <c r="V114">
        <v>272819.47008267086</v>
      </c>
      <c r="W114">
        <v>2293.4426703092513</v>
      </c>
      <c r="X114">
        <v>53.413738279486537</v>
      </c>
      <c r="Y114">
        <v>30.11302924734667</v>
      </c>
      <c r="Z114">
        <v>739.62281959913253</v>
      </c>
      <c r="AA114">
        <v>178.53159239102877</v>
      </c>
      <c r="AB114">
        <v>1857.6247991774305</v>
      </c>
      <c r="AC114">
        <v>69.098201168429796</v>
      </c>
      <c r="AE114">
        <f t="shared" si="2"/>
        <v>1528.3754124636396</v>
      </c>
      <c r="AF114">
        <f t="shared" si="3"/>
        <v>1841.867269741713</v>
      </c>
    </row>
    <row r="115" spans="1:32">
      <c r="A115" t="s">
        <v>77</v>
      </c>
      <c r="B115">
        <v>100.414</v>
      </c>
      <c r="C115">
        <v>39.715600000000002</v>
      </c>
      <c r="D115">
        <v>1.8499999999999999E-2</v>
      </c>
      <c r="E115">
        <v>4.4200000000000003E-2</v>
      </c>
      <c r="F115">
        <v>14.012</v>
      </c>
      <c r="G115">
        <v>0.19139999999999999</v>
      </c>
      <c r="H115">
        <v>45.382100000000001</v>
      </c>
      <c r="I115">
        <v>0.31669999999999998</v>
      </c>
      <c r="J115">
        <v>7.1999999999999998E-3</v>
      </c>
      <c r="K115">
        <v>4.3E-3</v>
      </c>
      <c r="L115">
        <v>4.1799999999999997E-2</v>
      </c>
      <c r="M115">
        <v>2.23E-2</v>
      </c>
      <c r="N115">
        <v>0.2349</v>
      </c>
      <c r="O115">
        <v>8.9999999999999993E-3</v>
      </c>
      <c r="P115">
        <v>85.236170885683705</v>
      </c>
      <c r="Q115">
        <v>185644.58332709211</v>
      </c>
      <c r="R115">
        <v>110.87843607651837</v>
      </c>
      <c r="S115">
        <v>233.92876866026617</v>
      </c>
      <c r="T115">
        <v>108915.95447940272</v>
      </c>
      <c r="U115">
        <v>1482.3119198674326</v>
      </c>
      <c r="V115">
        <v>273670.35373309115</v>
      </c>
      <c r="W115">
        <v>2263.4256581082577</v>
      </c>
      <c r="X115">
        <v>53.413738279486537</v>
      </c>
      <c r="Y115">
        <v>18.76609069037546</v>
      </c>
      <c r="Z115">
        <v>285.99661294397538</v>
      </c>
      <c r="AA115">
        <v>175.38566124757449</v>
      </c>
      <c r="AB115">
        <v>1845.8378397917868</v>
      </c>
      <c r="AC115">
        <v>72.312070990217236</v>
      </c>
      <c r="AE115">
        <f t="shared" si="2"/>
        <v>1532.3784910714544</v>
      </c>
      <c r="AF115">
        <f t="shared" si="3"/>
        <v>1830.1802946799</v>
      </c>
    </row>
    <row r="116" spans="1:32">
      <c r="A116" t="s">
        <v>77</v>
      </c>
      <c r="B116">
        <v>100.2693</v>
      </c>
      <c r="C116">
        <v>39.683100000000003</v>
      </c>
      <c r="D116">
        <v>2.0400000000000001E-2</v>
      </c>
      <c r="E116">
        <v>4.1399999999999999E-2</v>
      </c>
      <c r="F116">
        <v>14.4411</v>
      </c>
      <c r="G116">
        <v>0.19789999999999999</v>
      </c>
      <c r="H116">
        <v>44.998800000000003</v>
      </c>
      <c r="I116">
        <v>0.2767</v>
      </c>
      <c r="J116">
        <v>5.1000000000000004E-3</v>
      </c>
      <c r="L116">
        <v>3.6499999999999998E-2</v>
      </c>
      <c r="M116">
        <v>2.46E-2</v>
      </c>
      <c r="N116">
        <v>0.23419999999999999</v>
      </c>
      <c r="O116">
        <v>1.2200000000000001E-2</v>
      </c>
      <c r="P116">
        <v>84.743191445517127</v>
      </c>
      <c r="Q116">
        <v>185492.66697789609</v>
      </c>
      <c r="R116">
        <v>122.26595113302567</v>
      </c>
      <c r="S116">
        <v>219.10975164106381</v>
      </c>
      <c r="T116">
        <v>112251.36955698705</v>
      </c>
      <c r="U116">
        <v>1532.6516663624079</v>
      </c>
      <c r="V116">
        <v>271358.91714056034</v>
      </c>
      <c r="W116">
        <v>1977.5493514321279</v>
      </c>
      <c r="X116">
        <v>37.834731281302972</v>
      </c>
      <c r="Z116">
        <v>249.73388450849524</v>
      </c>
      <c r="AA116">
        <v>193.47476532243644</v>
      </c>
      <c r="AB116">
        <v>1840.3372587451531</v>
      </c>
      <c r="AC116">
        <v>98.023029564516705</v>
      </c>
      <c r="AE116">
        <f t="shared" si="2"/>
        <v>1584.4185129730449</v>
      </c>
      <c r="AF116">
        <f t="shared" si="3"/>
        <v>1824.7263729843874</v>
      </c>
    </row>
    <row r="117" spans="1:32">
      <c r="A117" t="s">
        <v>77</v>
      </c>
      <c r="B117">
        <v>99.964699999999993</v>
      </c>
      <c r="C117">
        <v>40.024099999999997</v>
      </c>
      <c r="D117">
        <v>3.0200000000000001E-2</v>
      </c>
      <c r="E117">
        <v>0.65439999999999998</v>
      </c>
      <c r="F117">
        <v>14.234999999999999</v>
      </c>
      <c r="G117">
        <v>0.19500000000000001</v>
      </c>
      <c r="H117">
        <v>44.205599999999997</v>
      </c>
      <c r="I117">
        <v>0.3705</v>
      </c>
      <c r="J117">
        <v>1.49E-2</v>
      </c>
      <c r="K117">
        <v>4.1000000000000003E-3</v>
      </c>
      <c r="M117">
        <v>2.35E-2</v>
      </c>
      <c r="N117">
        <v>0.23050000000000001</v>
      </c>
      <c r="O117">
        <v>1.21E-2</v>
      </c>
      <c r="P117">
        <v>84.699054079688793</v>
      </c>
      <c r="Q117">
        <v>187086.62005715305</v>
      </c>
      <c r="R117">
        <v>181.00155510869484</v>
      </c>
      <c r="S117">
        <v>3463.4159776307283</v>
      </c>
      <c r="T117">
        <v>110649.34427735495</v>
      </c>
      <c r="U117">
        <v>1510.1923948492652</v>
      </c>
      <c r="V117">
        <v>266575.63640694309</v>
      </c>
      <c r="W117">
        <v>2647.9292905876523</v>
      </c>
      <c r="X117">
        <v>110.53676393949299</v>
      </c>
      <c r="Y117">
        <v>17.893249262916139</v>
      </c>
      <c r="AA117">
        <v>184.82345467793724</v>
      </c>
      <c r="AB117">
        <v>1811.2627589272324</v>
      </c>
      <c r="AC117">
        <v>97.219562109069827</v>
      </c>
      <c r="AE117">
        <f t="shared" si="2"/>
        <v>1561.2006570477199</v>
      </c>
      <c r="AF117">
        <f t="shared" si="3"/>
        <v>1795.8985011652489</v>
      </c>
    </row>
    <row r="118" spans="1:32">
      <c r="A118" t="s">
        <v>77</v>
      </c>
      <c r="B118">
        <v>100.6733</v>
      </c>
      <c r="C118">
        <v>39.672899999999998</v>
      </c>
      <c r="D118">
        <v>1.9900000000000001E-2</v>
      </c>
      <c r="E118">
        <v>3.5999999999999997E-2</v>
      </c>
      <c r="F118">
        <v>14.283799999999999</v>
      </c>
      <c r="G118">
        <v>0.1938</v>
      </c>
      <c r="H118">
        <v>45.126199999999997</v>
      </c>
      <c r="I118">
        <v>0.28299999999999997</v>
      </c>
      <c r="J118">
        <v>6.1999999999999998E-3</v>
      </c>
      <c r="L118">
        <v>8.1699999999999995E-2</v>
      </c>
      <c r="M118">
        <v>2.3599999999999999E-2</v>
      </c>
      <c r="N118">
        <v>0.23400000000000001</v>
      </c>
      <c r="O118">
        <v>1.0200000000000001E-2</v>
      </c>
      <c r="P118">
        <v>84.920495993934409</v>
      </c>
      <c r="Q118">
        <v>185444.98861599455</v>
      </c>
      <c r="R118">
        <v>119.26923664447111</v>
      </c>
      <c r="S118">
        <v>190.53021881831631</v>
      </c>
      <c r="T118">
        <v>111028.6690403149</v>
      </c>
      <c r="U118">
        <v>1500.8989031886545</v>
      </c>
      <c r="V118">
        <v>272127.18487311556</v>
      </c>
      <c r="W118">
        <v>2022.5748697336182</v>
      </c>
      <c r="X118">
        <v>45.995163518446745</v>
      </c>
      <c r="Z118">
        <v>558.9933798450428</v>
      </c>
      <c r="AA118">
        <v>185.6099374638008</v>
      </c>
      <c r="AB118">
        <v>1838.7656641604008</v>
      </c>
      <c r="AC118">
        <v>81.95368045557953</v>
      </c>
      <c r="AE118">
        <f t="shared" si="2"/>
        <v>1551.5932683889648</v>
      </c>
      <c r="AF118">
        <f t="shared" si="3"/>
        <v>1823.1681096428124</v>
      </c>
    </row>
    <row r="120" spans="1:32">
      <c r="A120" s="5" t="s">
        <v>90</v>
      </c>
    </row>
    <row r="121" spans="1:32">
      <c r="A121" t="s">
        <v>1447</v>
      </c>
      <c r="B121">
        <v>99.587800000000001</v>
      </c>
      <c r="C121">
        <v>39.542999999999999</v>
      </c>
      <c r="D121">
        <v>1.55E-2</v>
      </c>
      <c r="E121">
        <v>5.1700000000000003E-2</v>
      </c>
      <c r="F121">
        <v>13.6965</v>
      </c>
      <c r="G121">
        <v>0.2041</v>
      </c>
      <c r="H121">
        <v>45.828899999999997</v>
      </c>
      <c r="I121">
        <v>0.32769999999999999</v>
      </c>
      <c r="J121">
        <v>5.8999999999999999E-3</v>
      </c>
      <c r="L121">
        <v>4.4900000000000002E-2</v>
      </c>
      <c r="M121">
        <v>2.3800000000000002E-2</v>
      </c>
      <c r="N121">
        <v>0.20130000000000001</v>
      </c>
      <c r="O121">
        <v>1.1299999999999999E-2</v>
      </c>
      <c r="P121">
        <v>85.641361273154274</v>
      </c>
      <c r="Q121">
        <v>184837.79065413095</v>
      </c>
      <c r="R121">
        <v>92.89814914519107</v>
      </c>
      <c r="S121">
        <v>273.62256424741543</v>
      </c>
      <c r="T121">
        <v>106463.55770247926</v>
      </c>
      <c r="U121">
        <v>1580.668039942231</v>
      </c>
      <c r="V121">
        <v>276364.71812010591</v>
      </c>
      <c r="W121">
        <v>2342.0416424441933</v>
      </c>
      <c r="X121">
        <v>43.769591090134803</v>
      </c>
      <c r="Z121">
        <v>307.20688806661474</v>
      </c>
      <c r="AA121">
        <v>187.18290303552797</v>
      </c>
      <c r="AB121">
        <v>1581.8099495533704</v>
      </c>
      <c r="AC121">
        <v>90.79182246549496</v>
      </c>
      <c r="AE121">
        <f t="shared" si="2"/>
        <v>1634.056687709947</v>
      </c>
      <c r="AF121">
        <f t="shared" si="3"/>
        <v>1568.3920532952911</v>
      </c>
    </row>
    <row r="122" spans="1:32">
      <c r="A122" t="s">
        <v>1447</v>
      </c>
      <c r="B122">
        <v>99.599299999999999</v>
      </c>
      <c r="C122">
        <v>39.538400000000003</v>
      </c>
      <c r="D122">
        <v>1.61E-2</v>
      </c>
      <c r="E122">
        <v>5.11E-2</v>
      </c>
      <c r="F122">
        <v>13.734999999999999</v>
      </c>
      <c r="G122">
        <v>0.2034</v>
      </c>
      <c r="H122">
        <v>45.883899999999997</v>
      </c>
      <c r="I122">
        <v>0.32819999999999999</v>
      </c>
      <c r="J122">
        <v>6.1000000000000004E-3</v>
      </c>
      <c r="K122">
        <v>1.2999999999999999E-3</v>
      </c>
      <c r="M122">
        <v>2.41E-2</v>
      </c>
      <c r="N122">
        <v>0.20039999999999999</v>
      </c>
      <c r="O122">
        <v>1.1900000000000001E-2</v>
      </c>
      <c r="P122">
        <v>85.621581426994496</v>
      </c>
      <c r="Q122">
        <v>184816.28864778322</v>
      </c>
      <c r="R122">
        <v>96.494206531456527</v>
      </c>
      <c r="S122">
        <v>270.44706060044348</v>
      </c>
      <c r="T122">
        <v>106762.8200666997</v>
      </c>
      <c r="U122">
        <v>1575.2468364735412</v>
      </c>
      <c r="V122">
        <v>276696.38786335976</v>
      </c>
      <c r="W122">
        <v>2345.6150962776446</v>
      </c>
      <c r="X122">
        <v>45.253306042342771</v>
      </c>
      <c r="Y122">
        <v>5.6734692784856042</v>
      </c>
      <c r="AA122">
        <v>189.54235139311865</v>
      </c>
      <c r="AB122">
        <v>1574.7377739219842</v>
      </c>
      <c r="AC122">
        <v>95.612627198176128</v>
      </c>
      <c r="AE122">
        <f t="shared" si="2"/>
        <v>1628.4523776590063</v>
      </c>
      <c r="AF122">
        <f t="shared" si="3"/>
        <v>1561.3798682582033</v>
      </c>
    </row>
    <row r="123" spans="1:32">
      <c r="A123" t="s">
        <v>1447</v>
      </c>
      <c r="B123">
        <v>99.517700000000005</v>
      </c>
      <c r="C123">
        <v>39.5809</v>
      </c>
      <c r="D123">
        <v>1.6199999999999999E-2</v>
      </c>
      <c r="E123">
        <v>5.3199999999999997E-2</v>
      </c>
      <c r="F123">
        <v>13.645799999999999</v>
      </c>
      <c r="G123">
        <v>0.20430000000000001</v>
      </c>
      <c r="H123">
        <v>45.901400000000002</v>
      </c>
      <c r="I123">
        <v>0.3306</v>
      </c>
      <c r="J123">
        <v>4.5999999999999999E-3</v>
      </c>
      <c r="K123">
        <v>1.9E-3</v>
      </c>
      <c r="L123">
        <v>4.9099999999999998E-2</v>
      </c>
      <c r="N123">
        <v>0.2009</v>
      </c>
      <c r="O123">
        <v>1.12E-2</v>
      </c>
      <c r="P123">
        <v>85.706280478792536</v>
      </c>
      <c r="Q123">
        <v>185014.94848903955</v>
      </c>
      <c r="R123">
        <v>97.093549429167425</v>
      </c>
      <c r="S123">
        <v>281.56132336484524</v>
      </c>
      <c r="T123">
        <v>106069.4641475188</v>
      </c>
      <c r="U123">
        <v>1582.2169552189994</v>
      </c>
      <c r="V123">
        <v>276801.91914530424</v>
      </c>
      <c r="W123">
        <v>2362.7676746782126</v>
      </c>
      <c r="X123">
        <v>34.125443900783068</v>
      </c>
      <c r="Y123">
        <v>8.2919935608635758</v>
      </c>
      <c r="Z123">
        <v>335.9433898456744</v>
      </c>
      <c r="AB123">
        <v>1578.6667603838653</v>
      </c>
      <c r="AC123">
        <v>89.98835501004811</v>
      </c>
      <c r="AE123">
        <f t="shared" si="2"/>
        <v>1635.6579191530727</v>
      </c>
      <c r="AF123">
        <f t="shared" si="3"/>
        <v>1565.275526612141</v>
      </c>
    </row>
    <row r="125" spans="1:32">
      <c r="A125" s="5" t="s">
        <v>95</v>
      </c>
    </row>
    <row r="126" spans="1:32">
      <c r="A126" t="s">
        <v>1450</v>
      </c>
      <c r="B126">
        <v>99.148799999999994</v>
      </c>
      <c r="C126">
        <v>40.534999999999997</v>
      </c>
      <c r="D126">
        <v>1.0800000000000001E-2</v>
      </c>
      <c r="E126">
        <v>4.4600000000000001E-2</v>
      </c>
      <c r="F126">
        <v>9.9445999999999994</v>
      </c>
      <c r="G126">
        <v>0.16789999999999999</v>
      </c>
      <c r="H126">
        <v>48.6541</v>
      </c>
      <c r="I126">
        <v>0.33389999999999997</v>
      </c>
      <c r="J126">
        <v>8.6E-3</v>
      </c>
      <c r="K126">
        <v>6.1000000000000004E-3</v>
      </c>
      <c r="M126">
        <v>1.8800000000000001E-2</v>
      </c>
      <c r="N126">
        <v>0.27060000000000001</v>
      </c>
      <c r="O126">
        <v>4.8999999999999998E-3</v>
      </c>
      <c r="P126">
        <v>89.713126354979877</v>
      </c>
      <c r="Q126">
        <v>189474.74506651488</v>
      </c>
      <c r="R126">
        <v>64.729032952778297</v>
      </c>
      <c r="S126">
        <v>236.0457710915808</v>
      </c>
      <c r="T126">
        <v>77299.85733056438</v>
      </c>
      <c r="U126">
        <v>1300.3143748471366</v>
      </c>
      <c r="V126">
        <v>293401.6882772104</v>
      </c>
      <c r="W126">
        <v>2386.3524699789932</v>
      </c>
      <c r="X126">
        <v>63.79974294494226</v>
      </c>
      <c r="Y126">
        <v>26.621663537509381</v>
      </c>
      <c r="AA126">
        <v>147.85876374234982</v>
      </c>
      <c r="AB126">
        <v>2126.3674731701044</v>
      </c>
      <c r="AC126">
        <v>39.369905316896052</v>
      </c>
      <c r="AE126">
        <f t="shared" si="2"/>
        <v>1344.2337965041652</v>
      </c>
      <c r="AF126">
        <f t="shared" si="3"/>
        <v>2108.330301151047</v>
      </c>
    </row>
    <row r="127" spans="1:32">
      <c r="A127" t="s">
        <v>1450</v>
      </c>
      <c r="B127">
        <v>99.290800000000004</v>
      </c>
      <c r="C127">
        <v>40.497199999999999</v>
      </c>
      <c r="D127">
        <v>1.2E-2</v>
      </c>
      <c r="E127">
        <v>4.3400000000000001E-2</v>
      </c>
      <c r="F127">
        <v>9.8699999999999992</v>
      </c>
      <c r="G127">
        <v>0.16919999999999999</v>
      </c>
      <c r="H127">
        <v>48.645000000000003</v>
      </c>
      <c r="I127">
        <v>0.33339999999999997</v>
      </c>
      <c r="J127">
        <v>7.4000000000000003E-3</v>
      </c>
      <c r="L127">
        <v>8.8700000000000001E-2</v>
      </c>
      <c r="M127">
        <v>1.8800000000000001E-2</v>
      </c>
      <c r="N127">
        <v>0.27110000000000001</v>
      </c>
      <c r="O127">
        <v>6.8999999999999999E-3</v>
      </c>
      <c r="P127">
        <v>89.780693204116858</v>
      </c>
      <c r="Q127">
        <v>189298.05466652688</v>
      </c>
      <c r="R127">
        <v>71.921147725309211</v>
      </c>
      <c r="S127">
        <v>229.69476379763691</v>
      </c>
      <c r="T127">
        <v>76719.98791833462</v>
      </c>
      <c r="U127">
        <v>1310.3823241461316</v>
      </c>
      <c r="V127">
        <v>293346.8120105993</v>
      </c>
      <c r="W127">
        <v>2382.7790161455418</v>
      </c>
      <c r="X127">
        <v>54.897453231694506</v>
      </c>
      <c r="Z127">
        <v>606.887549476809</v>
      </c>
      <c r="AA127">
        <v>147.85876374234982</v>
      </c>
      <c r="AB127">
        <v>2130.2964596319857</v>
      </c>
      <c r="AC127">
        <v>55.439254425833212</v>
      </c>
      <c r="AE127">
        <f t="shared" si="2"/>
        <v>1354.6418008844832</v>
      </c>
      <c r="AF127">
        <f t="shared" si="3"/>
        <v>2112.225959504985</v>
      </c>
    </row>
    <row r="128" spans="1:32">
      <c r="A128" t="s">
        <v>1450</v>
      </c>
      <c r="B128">
        <v>98.977699999999999</v>
      </c>
      <c r="C128">
        <v>40.473799999999997</v>
      </c>
      <c r="D128">
        <v>1.23E-2</v>
      </c>
      <c r="E128">
        <v>4.7199999999999999E-2</v>
      </c>
      <c r="F128">
        <v>9.9517000000000007</v>
      </c>
      <c r="G128">
        <v>0.1676</v>
      </c>
      <c r="H128">
        <v>48.5867</v>
      </c>
      <c r="I128">
        <v>0.33400000000000002</v>
      </c>
      <c r="J128">
        <v>8.9999999999999993E-3</v>
      </c>
      <c r="L128">
        <v>9.5299999999999996E-2</v>
      </c>
      <c r="M128">
        <v>1.8599999999999998E-2</v>
      </c>
      <c r="N128">
        <v>0.27</v>
      </c>
      <c r="O128">
        <v>6.4999999999999997E-3</v>
      </c>
      <c r="P128">
        <v>89.69373042700866</v>
      </c>
      <c r="Q128">
        <v>189188.67489510571</v>
      </c>
      <c r="R128">
        <v>73.719176418441947</v>
      </c>
      <c r="S128">
        <v>249.80628689512588</v>
      </c>
      <c r="T128">
        <v>77355.0459743557</v>
      </c>
      <c r="U128">
        <v>1297.9910019319836</v>
      </c>
      <c r="V128">
        <v>292995.24208275025</v>
      </c>
      <c r="W128">
        <v>2387.0671607456839</v>
      </c>
      <c r="X128">
        <v>66.767172849358175</v>
      </c>
      <c r="Z128">
        <v>652.04490941533152</v>
      </c>
      <c r="AA128">
        <v>146.28579817062266</v>
      </c>
      <c r="AB128">
        <v>2121.6526894158474</v>
      </c>
      <c r="AC128">
        <v>52.225384604045779</v>
      </c>
      <c r="AE128">
        <f t="shared" si="2"/>
        <v>1341.8319493394761</v>
      </c>
      <c r="AF128">
        <f t="shared" si="3"/>
        <v>2103.6555111263224</v>
      </c>
    </row>
    <row r="129" spans="1:32">
      <c r="A129" t="s">
        <v>1450</v>
      </c>
      <c r="B129">
        <v>99.504300000000001</v>
      </c>
      <c r="C129">
        <v>40.540999999999997</v>
      </c>
      <c r="D129">
        <v>1.15E-2</v>
      </c>
      <c r="E129">
        <v>5.1999999999999998E-2</v>
      </c>
      <c r="F129">
        <v>9.9091000000000005</v>
      </c>
      <c r="G129">
        <v>0.16639999999999999</v>
      </c>
      <c r="H129">
        <v>48.600900000000003</v>
      </c>
      <c r="I129">
        <v>0.32700000000000001</v>
      </c>
      <c r="J129">
        <v>6.4000000000000003E-3</v>
      </c>
      <c r="K129">
        <v>1.5E-3</v>
      </c>
      <c r="L129">
        <v>8.6599999999999996E-2</v>
      </c>
      <c r="M129">
        <v>1.9599999999999999E-2</v>
      </c>
      <c r="N129">
        <v>0.2732</v>
      </c>
      <c r="O129">
        <v>4.7999999999999996E-3</v>
      </c>
      <c r="P129">
        <v>89.736010578834168</v>
      </c>
      <c r="Q129">
        <v>189502.79116175108</v>
      </c>
      <c r="R129">
        <v>68.924433236754652</v>
      </c>
      <c r="S129">
        <v>275.21031607090134</v>
      </c>
      <c r="T129">
        <v>77023.914111607868</v>
      </c>
      <c r="U129">
        <v>1288.6975102713729</v>
      </c>
      <c r="V129">
        <v>293080.87318009941</v>
      </c>
      <c r="W129">
        <v>2337.0388070773611</v>
      </c>
      <c r="X129">
        <v>47.478878470654706</v>
      </c>
      <c r="Y129">
        <v>6.5463107059449284</v>
      </c>
      <c r="Z129">
        <v>592.5192985872792</v>
      </c>
      <c r="AA129">
        <v>154.15062602925832</v>
      </c>
      <c r="AB129">
        <v>2146.7982027718867</v>
      </c>
      <c r="AC129">
        <v>38.566437861449188</v>
      </c>
      <c r="AE129">
        <f t="shared" si="2"/>
        <v>1332.224560680721</v>
      </c>
      <c r="AF129">
        <f t="shared" si="3"/>
        <v>2128.5877245915231</v>
      </c>
    </row>
    <row r="130" spans="1:32">
      <c r="A130" t="s">
        <v>1450</v>
      </c>
      <c r="B130">
        <v>99.633200000000002</v>
      </c>
      <c r="C130">
        <v>40.508600000000001</v>
      </c>
      <c r="D130">
        <v>1.1599999999999999E-2</v>
      </c>
      <c r="E130">
        <v>5.0200000000000002E-2</v>
      </c>
      <c r="F130">
        <v>9.8561999999999994</v>
      </c>
      <c r="G130">
        <v>0.1643</v>
      </c>
      <c r="H130">
        <v>48.588200000000001</v>
      </c>
      <c r="I130">
        <v>0.3322</v>
      </c>
      <c r="J130">
        <v>7.9000000000000008E-3</v>
      </c>
      <c r="L130">
        <v>0.14069999999999999</v>
      </c>
      <c r="M130">
        <v>1.9699999999999999E-2</v>
      </c>
      <c r="N130">
        <v>0.27360000000000001</v>
      </c>
      <c r="O130">
        <v>7.9000000000000008E-3</v>
      </c>
      <c r="P130">
        <v>89.782810860255609</v>
      </c>
      <c r="Q130">
        <v>189351.34224747564</v>
      </c>
      <c r="R130">
        <v>69.523776134465564</v>
      </c>
      <c r="S130">
        <v>265.68380512998561</v>
      </c>
      <c r="T130">
        <v>76612.719850120528</v>
      </c>
      <c r="U130">
        <v>1272.4338998653041</v>
      </c>
      <c r="V130">
        <v>293004.28762120265</v>
      </c>
      <c r="W130">
        <v>2374.2027269452578</v>
      </c>
      <c r="X130">
        <v>58.606740612214409</v>
      </c>
      <c r="Z130">
        <v>962.67280959850086</v>
      </c>
      <c r="AA130">
        <v>154.93710881512186</v>
      </c>
      <c r="AB130">
        <v>2149.9413919413919</v>
      </c>
      <c r="AC130">
        <v>63.4739289803018</v>
      </c>
      <c r="AE130">
        <f t="shared" si="2"/>
        <v>1315.4116305278994</v>
      </c>
      <c r="AF130">
        <f t="shared" si="3"/>
        <v>2131.704251274673</v>
      </c>
    </row>
    <row r="131" spans="1:32">
      <c r="A131" t="s">
        <v>1450</v>
      </c>
      <c r="B131">
        <v>99.201999999999998</v>
      </c>
      <c r="C131">
        <v>40.573799999999999</v>
      </c>
      <c r="D131">
        <v>1.21E-2</v>
      </c>
      <c r="E131">
        <v>4.9799999999999997E-2</v>
      </c>
      <c r="F131">
        <v>9.8284000000000002</v>
      </c>
      <c r="G131">
        <v>0.1646</v>
      </c>
      <c r="H131">
        <v>48.638100000000001</v>
      </c>
      <c r="I131">
        <v>0.33229999999999998</v>
      </c>
      <c r="J131">
        <v>8.9999999999999993E-3</v>
      </c>
      <c r="L131">
        <v>0.1002</v>
      </c>
      <c r="M131">
        <v>1.89E-2</v>
      </c>
      <c r="N131">
        <v>0.27289999999999998</v>
      </c>
      <c r="P131">
        <v>89.818083226655133</v>
      </c>
      <c r="Q131">
        <v>189656.10981570894</v>
      </c>
      <c r="R131">
        <v>72.520490623020123</v>
      </c>
      <c r="S131">
        <v>263.56680269867093</v>
      </c>
      <c r="T131">
        <v>76396.629104008112</v>
      </c>
      <c r="U131">
        <v>1274.7572727804566</v>
      </c>
      <c r="V131">
        <v>293305.20253371837</v>
      </c>
      <c r="W131">
        <v>2374.917417711948</v>
      </c>
      <c r="X131">
        <v>66.767172849358175</v>
      </c>
      <c r="Z131">
        <v>685.57082815756792</v>
      </c>
      <c r="AA131">
        <v>148.64524652821336</v>
      </c>
      <c r="AB131">
        <v>2144.4408108947578</v>
      </c>
      <c r="AE131">
        <f t="shared" si="2"/>
        <v>1317.8134776925881</v>
      </c>
      <c r="AF131">
        <f t="shared" si="3"/>
        <v>2126.2503295791603</v>
      </c>
    </row>
    <row r="132" spans="1:32">
      <c r="A132" t="s">
        <v>1450</v>
      </c>
      <c r="B132">
        <v>99.387600000000006</v>
      </c>
      <c r="C132">
        <v>40.518099999999997</v>
      </c>
      <c r="D132">
        <v>0.01</v>
      </c>
      <c r="E132">
        <v>4.3499999999999997E-2</v>
      </c>
      <c r="F132">
        <v>9.8201000000000001</v>
      </c>
      <c r="G132">
        <v>0.16300000000000001</v>
      </c>
      <c r="H132">
        <v>48.708300000000001</v>
      </c>
      <c r="I132">
        <v>0.33169999999999999</v>
      </c>
      <c r="J132">
        <v>8.6E-3</v>
      </c>
      <c r="L132">
        <v>9.6199999999999994E-2</v>
      </c>
      <c r="M132">
        <v>1.9699999999999999E-2</v>
      </c>
      <c r="N132">
        <v>0.27400000000000002</v>
      </c>
      <c r="O132">
        <v>6.7999999999999996E-3</v>
      </c>
      <c r="P132">
        <v>89.838980368138408</v>
      </c>
      <c r="Q132">
        <v>189395.74856493293</v>
      </c>
      <c r="R132">
        <v>59.934289771091017</v>
      </c>
      <c r="S132">
        <v>230.22401440546557</v>
      </c>
      <c r="T132">
        <v>76332.112802111224</v>
      </c>
      <c r="U132">
        <v>1262.3659505663088</v>
      </c>
      <c r="V132">
        <v>293728.53373328963</v>
      </c>
      <c r="W132">
        <v>2370.6292731118065</v>
      </c>
      <c r="X132">
        <v>63.79974294494226</v>
      </c>
      <c r="Z132">
        <v>658.20273122513004</v>
      </c>
      <c r="AA132">
        <v>154.93710881512186</v>
      </c>
      <c r="AB132">
        <v>2153.0845811108966</v>
      </c>
      <c r="AC132">
        <v>54.635786970386356</v>
      </c>
      <c r="AE132">
        <f t="shared" si="2"/>
        <v>1305.0036261475811</v>
      </c>
      <c r="AF132">
        <f t="shared" si="3"/>
        <v>2134.8207779578229</v>
      </c>
    </row>
    <row r="133" spans="1:32">
      <c r="A133" t="s">
        <v>1450</v>
      </c>
      <c r="B133">
        <v>99.431200000000004</v>
      </c>
      <c r="C133">
        <v>40.490299999999998</v>
      </c>
      <c r="D133">
        <v>1.2200000000000001E-2</v>
      </c>
      <c r="E133">
        <v>4.7E-2</v>
      </c>
      <c r="F133">
        <v>9.8862000000000005</v>
      </c>
      <c r="G133">
        <v>0.16589999999999999</v>
      </c>
      <c r="H133">
        <v>48.666800000000002</v>
      </c>
      <c r="I133">
        <v>0.33129999999999998</v>
      </c>
      <c r="J133">
        <v>8.0999999999999996E-3</v>
      </c>
      <c r="K133">
        <v>3.8999999999999998E-3</v>
      </c>
      <c r="L133">
        <v>9.0800000000000006E-2</v>
      </c>
      <c r="M133">
        <v>1.9599999999999999E-2</v>
      </c>
      <c r="N133">
        <v>0.27139999999999997</v>
      </c>
      <c r="O133">
        <v>6.3E-3</v>
      </c>
      <c r="P133">
        <v>89.769751941207261</v>
      </c>
      <c r="Q133">
        <v>189265.80165700524</v>
      </c>
      <c r="R133">
        <v>73.119833520731035</v>
      </c>
      <c r="S133">
        <v>248.74778567946856</v>
      </c>
      <c r="T133">
        <v>76845.911302759851</v>
      </c>
      <c r="U133">
        <v>1284.8252220794518</v>
      </c>
      <c r="V133">
        <v>293478.27383610723</v>
      </c>
      <c r="W133">
        <v>2367.7705100450448</v>
      </c>
      <c r="X133">
        <v>60.090455564422363</v>
      </c>
      <c r="Y133">
        <v>17.020407835456815</v>
      </c>
      <c r="Z133">
        <v>621.25580036633892</v>
      </c>
      <c r="AA133">
        <v>154.15062602925832</v>
      </c>
      <c r="AB133">
        <v>2132.6538515091142</v>
      </c>
      <c r="AC133">
        <v>50.618449693152066</v>
      </c>
      <c r="AE133">
        <f t="shared" si="2"/>
        <v>1328.2214820729064</v>
      </c>
      <c r="AF133">
        <f t="shared" si="3"/>
        <v>2114.5633545173473</v>
      </c>
    </row>
    <row r="134" spans="1:32">
      <c r="A134" t="s">
        <v>1450</v>
      </c>
      <c r="B134">
        <v>99.460999999999999</v>
      </c>
      <c r="C134">
        <v>40.4983</v>
      </c>
      <c r="D134">
        <v>1.1299999999999999E-2</v>
      </c>
      <c r="E134">
        <v>4.5199999999999997E-2</v>
      </c>
      <c r="F134">
        <v>9.9436</v>
      </c>
      <c r="G134">
        <v>0.1656</v>
      </c>
      <c r="H134">
        <v>48.612000000000002</v>
      </c>
      <c r="I134">
        <v>0.32379999999999998</v>
      </c>
      <c r="J134">
        <v>7.3000000000000001E-3</v>
      </c>
      <c r="K134">
        <v>7.7000000000000002E-3</v>
      </c>
      <c r="L134">
        <v>8.8499999999999995E-2</v>
      </c>
      <c r="M134">
        <v>1.9699999999999999E-2</v>
      </c>
      <c r="N134">
        <v>0.27179999999999999</v>
      </c>
      <c r="O134">
        <v>5.1000000000000004E-3</v>
      </c>
      <c r="P134">
        <v>89.706063308969902</v>
      </c>
      <c r="Q134">
        <v>189303.19645065349</v>
      </c>
      <c r="R134">
        <v>67.725747441332842</v>
      </c>
      <c r="S134">
        <v>239.22127473855272</v>
      </c>
      <c r="T134">
        <v>77292.084282143071</v>
      </c>
      <c r="U134">
        <v>1282.5018491642988</v>
      </c>
      <c r="V134">
        <v>293147.810164647</v>
      </c>
      <c r="W134">
        <v>2314.1687025432707</v>
      </c>
      <c r="X134">
        <v>54.155595755590518</v>
      </c>
      <c r="Y134">
        <v>33.604394957183963</v>
      </c>
      <c r="Z134">
        <v>605.51914463018716</v>
      </c>
      <c r="AA134">
        <v>154.93710881512186</v>
      </c>
      <c r="AB134">
        <v>2135.7970406786194</v>
      </c>
      <c r="AC134">
        <v>40.976840227789765</v>
      </c>
      <c r="AE134">
        <f t="shared" si="2"/>
        <v>1325.8196349082173</v>
      </c>
      <c r="AF134">
        <f t="shared" si="3"/>
        <v>2117.6798812004977</v>
      </c>
    </row>
    <row r="135" spans="1:32">
      <c r="A135" t="s">
        <v>1450</v>
      </c>
      <c r="B135">
        <v>99.839799999999997</v>
      </c>
      <c r="C135">
        <v>40.294600000000003</v>
      </c>
      <c r="D135">
        <v>1.3899999999999999E-2</v>
      </c>
      <c r="E135">
        <v>4.2099999999999999E-2</v>
      </c>
      <c r="F135">
        <v>10.767200000000001</v>
      </c>
      <c r="G135">
        <v>0.17979999999999999</v>
      </c>
      <c r="H135">
        <v>47.8767</v>
      </c>
      <c r="I135">
        <v>0.34760000000000002</v>
      </c>
      <c r="J135">
        <v>5.1999999999999998E-3</v>
      </c>
      <c r="L135">
        <v>6.9199999999999998E-2</v>
      </c>
      <c r="N135">
        <v>0.24940000000000001</v>
      </c>
      <c r="O135">
        <v>6.3E-3</v>
      </c>
      <c r="P135">
        <v>88.796952639862241</v>
      </c>
      <c r="Q135">
        <v>188351.03151738475</v>
      </c>
      <c r="R135">
        <v>83.308662781816508</v>
      </c>
      <c r="S135">
        <v>222.81450589586439</v>
      </c>
      <c r="T135">
        <v>83693.966961934406</v>
      </c>
      <c r="U135">
        <v>1392.4748338148606</v>
      </c>
      <c r="V135">
        <v>288713.6872152916</v>
      </c>
      <c r="W135">
        <v>2484.2651050155682</v>
      </c>
      <c r="X135">
        <v>38.576588757406945</v>
      </c>
      <c r="Z135">
        <v>473.46807693117455</v>
      </c>
      <c r="AB135">
        <v>1959.7784471863417</v>
      </c>
      <c r="AC135">
        <v>50.618449693152066</v>
      </c>
      <c r="AE135">
        <f t="shared" si="2"/>
        <v>1439.5070673701539</v>
      </c>
      <c r="AF135">
        <f t="shared" si="3"/>
        <v>1943.1543869440916</v>
      </c>
    </row>
    <row r="136" spans="1:32">
      <c r="A136" t="s">
        <v>1450</v>
      </c>
      <c r="B136">
        <v>99.585099999999997</v>
      </c>
      <c r="C136">
        <v>40.337400000000002</v>
      </c>
      <c r="D136">
        <v>1.32E-2</v>
      </c>
      <c r="E136">
        <v>4.4400000000000002E-2</v>
      </c>
      <c r="F136">
        <v>10.8048</v>
      </c>
      <c r="G136">
        <v>0.18060000000000001</v>
      </c>
      <c r="H136">
        <v>47.898699999999998</v>
      </c>
      <c r="I136">
        <v>0.35549999999999998</v>
      </c>
      <c r="J136">
        <v>6.1000000000000004E-3</v>
      </c>
      <c r="K136">
        <v>5.5999999999999999E-3</v>
      </c>
      <c r="L136">
        <v>7.4899999999999994E-2</v>
      </c>
      <c r="M136">
        <v>2.06E-2</v>
      </c>
      <c r="N136">
        <v>0.25090000000000001</v>
      </c>
      <c r="O136">
        <v>7.1999999999999998E-3</v>
      </c>
      <c r="P136">
        <v>88.766808799746855</v>
      </c>
      <c r="Q136">
        <v>188551.09366340295</v>
      </c>
      <c r="R136">
        <v>79.113262497840125</v>
      </c>
      <c r="S136">
        <v>234.98726987592349</v>
      </c>
      <c r="T136">
        <v>83986.233582575689</v>
      </c>
      <c r="U136">
        <v>1398.6704949219347</v>
      </c>
      <c r="V136">
        <v>288846.3551125931</v>
      </c>
      <c r="W136">
        <v>2540.7256755841036</v>
      </c>
      <c r="X136">
        <v>45.253306042342771</v>
      </c>
      <c r="Y136">
        <v>24.439559968861065</v>
      </c>
      <c r="Z136">
        <v>512.46761505989843</v>
      </c>
      <c r="AA136">
        <v>162.01545388789395</v>
      </c>
      <c r="AB136">
        <v>1971.5654065719855</v>
      </c>
      <c r="AC136">
        <v>57.849656792173789</v>
      </c>
      <c r="AE136">
        <f t="shared" si="2"/>
        <v>1445.9119931426574</v>
      </c>
      <c r="AF136">
        <f t="shared" si="3"/>
        <v>1954.8413620059046</v>
      </c>
    </row>
    <row r="137" spans="1:32">
      <c r="A137" t="s">
        <v>1450</v>
      </c>
      <c r="B137">
        <v>99.750900000000001</v>
      </c>
      <c r="C137">
        <v>40.340499999999999</v>
      </c>
      <c r="D137">
        <v>1.38E-2</v>
      </c>
      <c r="E137">
        <v>4.3900000000000002E-2</v>
      </c>
      <c r="F137">
        <v>10.786899999999999</v>
      </c>
      <c r="G137">
        <v>0.18049999999999999</v>
      </c>
      <c r="H137">
        <v>47.919400000000003</v>
      </c>
      <c r="I137">
        <v>0.35170000000000001</v>
      </c>
      <c r="J137">
        <v>8.3000000000000001E-3</v>
      </c>
      <c r="K137">
        <v>4.5999999999999999E-3</v>
      </c>
      <c r="L137">
        <v>7.9899999999999999E-2</v>
      </c>
      <c r="M137">
        <v>1.9300000000000001E-2</v>
      </c>
      <c r="N137">
        <v>0.2437</v>
      </c>
      <c r="O137">
        <v>7.4000000000000003E-3</v>
      </c>
      <c r="P137">
        <v>88.787633163269035</v>
      </c>
      <c r="Q137">
        <v>188565.58414594163</v>
      </c>
      <c r="R137">
        <v>82.709319884105582</v>
      </c>
      <c r="S137">
        <v>232.3410168367802</v>
      </c>
      <c r="T137">
        <v>83847.09601583422</v>
      </c>
      <c r="U137">
        <v>1397.8960372835506</v>
      </c>
      <c r="V137">
        <v>288971.18354323594</v>
      </c>
      <c r="W137">
        <v>2513.5674264498716</v>
      </c>
      <c r="X137">
        <v>61.574170516630325</v>
      </c>
      <c r="Y137">
        <v>20.075352831564448</v>
      </c>
      <c r="Z137">
        <v>546.67773622544576</v>
      </c>
      <c r="AA137">
        <v>151.79117767166764</v>
      </c>
      <c r="AB137">
        <v>1914.988001520896</v>
      </c>
      <c r="AC137">
        <v>59.456591703067502</v>
      </c>
      <c r="AE137">
        <f t="shared" ref="AE137:AE171" si="4">U137*$AE$4</f>
        <v>1445.1113774210946</v>
      </c>
      <c r="AF137">
        <f t="shared" ref="AF137:AF171" si="5">AB137*$AF$4</f>
        <v>1898.7438817092025</v>
      </c>
    </row>
    <row r="138" spans="1:32">
      <c r="A138" t="s">
        <v>1450</v>
      </c>
      <c r="B138">
        <v>99.674400000000006</v>
      </c>
      <c r="C138">
        <v>40.391500000000001</v>
      </c>
      <c r="D138">
        <v>1.2800000000000001E-2</v>
      </c>
      <c r="E138">
        <v>4.3299999999999998E-2</v>
      </c>
      <c r="F138">
        <v>10.5845</v>
      </c>
      <c r="G138">
        <v>0.1784</v>
      </c>
      <c r="H138">
        <v>48.046399999999998</v>
      </c>
      <c r="I138">
        <v>0.34399999999999997</v>
      </c>
      <c r="J138">
        <v>6.6E-3</v>
      </c>
      <c r="L138">
        <v>8.0600000000000005E-2</v>
      </c>
      <c r="M138">
        <v>2.0299999999999999E-2</v>
      </c>
      <c r="N138">
        <v>0.25690000000000002</v>
      </c>
      <c r="O138">
        <v>7.1000000000000004E-3</v>
      </c>
      <c r="P138">
        <v>89.000758428983943</v>
      </c>
      <c r="Q138">
        <v>188803.97595544928</v>
      </c>
      <c r="R138">
        <v>76.715890906996492</v>
      </c>
      <c r="S138">
        <v>229.16551318980825</v>
      </c>
      <c r="T138">
        <v>82273.831015360978</v>
      </c>
      <c r="U138">
        <v>1381.6324268774815</v>
      </c>
      <c r="V138">
        <v>289737.03913220385</v>
      </c>
      <c r="W138">
        <v>2458.5362374147162</v>
      </c>
      <c r="X138">
        <v>48.96259342286266</v>
      </c>
      <c r="Z138">
        <v>551.46715318862243</v>
      </c>
      <c r="AA138">
        <v>159.65600553030322</v>
      </c>
      <c r="AB138">
        <v>2018.7132441145598</v>
      </c>
      <c r="AC138">
        <v>57.046189336726925</v>
      </c>
      <c r="AE138">
        <f t="shared" si="4"/>
        <v>1428.2984472682729</v>
      </c>
      <c r="AF138">
        <f t="shared" si="5"/>
        <v>2001.5892622531562</v>
      </c>
    </row>
    <row r="139" spans="1:32">
      <c r="A139" t="s">
        <v>1450</v>
      </c>
      <c r="B139">
        <v>99.963899999999995</v>
      </c>
      <c r="C139">
        <v>40.394599999999997</v>
      </c>
      <c r="D139">
        <v>1.1599999999999999E-2</v>
      </c>
      <c r="E139">
        <v>4.3400000000000001E-2</v>
      </c>
      <c r="F139">
        <v>10.643800000000001</v>
      </c>
      <c r="G139">
        <v>0.17799999999999999</v>
      </c>
      <c r="H139">
        <v>47.957299999999996</v>
      </c>
      <c r="I139">
        <v>0.35170000000000001</v>
      </c>
      <c r="J139">
        <v>8.3000000000000001E-3</v>
      </c>
      <c r="K139">
        <v>8.9999999999999993E-3</v>
      </c>
      <c r="L139">
        <v>0.12759999999999999</v>
      </c>
      <c r="M139">
        <v>2.0500000000000001E-2</v>
      </c>
      <c r="N139">
        <v>0.24790000000000001</v>
      </c>
      <c r="O139">
        <v>6.1999999999999998E-3</v>
      </c>
      <c r="P139">
        <v>88.92768333698146</v>
      </c>
      <c r="Q139">
        <v>188818.46643798795</v>
      </c>
      <c r="R139">
        <v>69.523776134465564</v>
      </c>
      <c r="S139">
        <v>229.69476379763691</v>
      </c>
      <c r="T139">
        <v>82734.772786744696</v>
      </c>
      <c r="U139">
        <v>1378.5345963239445</v>
      </c>
      <c r="V139">
        <v>289199.73414813267</v>
      </c>
      <c r="W139">
        <v>2513.5674264498716</v>
      </c>
      <c r="X139">
        <v>61.574170516630325</v>
      </c>
      <c r="Y139">
        <v>39.277864235669568</v>
      </c>
      <c r="Z139">
        <v>873.04229214476698</v>
      </c>
      <c r="AA139">
        <v>161.22897110203039</v>
      </c>
      <c r="AB139">
        <v>1947.9914878006982</v>
      </c>
      <c r="AC139">
        <v>49.814982237705202</v>
      </c>
      <c r="AE139">
        <f t="shared" si="4"/>
        <v>1425.095984382021</v>
      </c>
      <c r="AF139">
        <f t="shared" si="5"/>
        <v>1931.4674118822788</v>
      </c>
    </row>
    <row r="140" spans="1:32">
      <c r="A140" t="s">
        <v>1450</v>
      </c>
      <c r="B140">
        <v>100.0947</v>
      </c>
      <c r="C140">
        <v>40.331800000000001</v>
      </c>
      <c r="D140">
        <v>1.21E-2</v>
      </c>
      <c r="E140">
        <v>5.2499999999999998E-2</v>
      </c>
      <c r="F140">
        <v>10.6799</v>
      </c>
      <c r="G140">
        <v>0.18049999999999999</v>
      </c>
      <c r="H140">
        <v>48.044499999999999</v>
      </c>
      <c r="I140">
        <v>0.3478</v>
      </c>
      <c r="J140">
        <v>8.3000000000000001E-3</v>
      </c>
      <c r="L140">
        <v>8.0799999999999997E-2</v>
      </c>
      <c r="M140">
        <v>2.1100000000000001E-2</v>
      </c>
      <c r="N140">
        <v>0.24079999999999999</v>
      </c>
      <c r="P140">
        <v>88.912222266073755</v>
      </c>
      <c r="Q140">
        <v>188524.91730784916</v>
      </c>
      <c r="R140">
        <v>72.520490623020123</v>
      </c>
      <c r="S140">
        <v>277.85656911004463</v>
      </c>
      <c r="T140">
        <v>83015.379834754</v>
      </c>
      <c r="U140">
        <v>1397.8960372835506</v>
      </c>
      <c r="V140">
        <v>289725.5814501642</v>
      </c>
      <c r="W140">
        <v>2485.6944865489486</v>
      </c>
      <c r="X140">
        <v>61.574170516630325</v>
      </c>
      <c r="Z140">
        <v>552.83555803524428</v>
      </c>
      <c r="AA140">
        <v>165.94786781721174</v>
      </c>
      <c r="AB140">
        <v>1892.1998800419849</v>
      </c>
      <c r="AE140">
        <f t="shared" si="4"/>
        <v>1445.1113774210946</v>
      </c>
      <c r="AF140">
        <f t="shared" si="5"/>
        <v>1876.1490632563641</v>
      </c>
    </row>
    <row r="141" spans="1:32">
      <c r="A141" t="s">
        <v>1453</v>
      </c>
      <c r="B141">
        <v>99.997299999999996</v>
      </c>
      <c r="C141">
        <v>39.071100000000001</v>
      </c>
      <c r="D141">
        <v>2.41E-2</v>
      </c>
      <c r="E141">
        <v>4.53E-2</v>
      </c>
      <c r="F141">
        <v>17.0105</v>
      </c>
      <c r="G141">
        <v>0.28949999999999998</v>
      </c>
      <c r="H141">
        <v>43.071199999999997</v>
      </c>
      <c r="I141">
        <v>0.25950000000000001</v>
      </c>
      <c r="J141">
        <v>6.4000000000000003E-3</v>
      </c>
      <c r="K141">
        <v>8.3000000000000001E-3</v>
      </c>
      <c r="L141">
        <v>1.54E-2</v>
      </c>
      <c r="M141">
        <v>2.47E-2</v>
      </c>
      <c r="N141">
        <v>0.1618</v>
      </c>
      <c r="O141">
        <v>1.23E-2</v>
      </c>
      <c r="P141">
        <v>81.862594917633913</v>
      </c>
      <c r="Q141">
        <v>182631.96526380436</v>
      </c>
      <c r="R141">
        <v>144.44163834832932</v>
      </c>
      <c r="S141">
        <v>239.75052534638141</v>
      </c>
      <c r="T141">
        <v>132223.44017070223</v>
      </c>
      <c r="U141">
        <v>2242.0548631223705</v>
      </c>
      <c r="V141">
        <v>259734.79719335848</v>
      </c>
      <c r="W141">
        <v>1854.6225395613922</v>
      </c>
      <c r="X141">
        <v>47.478878470654706</v>
      </c>
      <c r="Y141">
        <v>36.222919239561939</v>
      </c>
      <c r="Z141">
        <v>105.36717318988568</v>
      </c>
      <c r="AA141">
        <v>194.26124810830001</v>
      </c>
      <c r="AB141">
        <v>1271.4200190647557</v>
      </c>
      <c r="AC141">
        <v>98.826497019963554</v>
      </c>
      <c r="AE141">
        <f t="shared" si="4"/>
        <v>2317.782513924692</v>
      </c>
      <c r="AF141">
        <f t="shared" si="5"/>
        <v>1260.6350433342182</v>
      </c>
    </row>
    <row r="142" spans="1:32">
      <c r="A142" t="s">
        <v>1453</v>
      </c>
      <c r="B142">
        <v>100.0001</v>
      </c>
      <c r="C142">
        <v>39.049999999999997</v>
      </c>
      <c r="D142">
        <v>2.2499999999999999E-2</v>
      </c>
      <c r="E142">
        <v>4.3799999999999999E-2</v>
      </c>
      <c r="F142">
        <v>16.989999999999998</v>
      </c>
      <c r="G142">
        <v>0.29010000000000002</v>
      </c>
      <c r="H142">
        <v>43.1</v>
      </c>
      <c r="I142">
        <v>0.2611</v>
      </c>
      <c r="J142">
        <v>6.4999999999999997E-3</v>
      </c>
      <c r="L142">
        <v>1.5100000000000001E-2</v>
      </c>
      <c r="M142">
        <v>2.2599999999999999E-2</v>
      </c>
      <c r="N142">
        <v>0.1615</v>
      </c>
      <c r="O142">
        <v>1.41E-2</v>
      </c>
      <c r="P142">
        <v>81.890407461894</v>
      </c>
      <c r="Q142">
        <v>182533.33649555707</v>
      </c>
      <c r="R142">
        <v>134.85215198495476</v>
      </c>
      <c r="S142">
        <v>231.81176622895154</v>
      </c>
      <c r="T142">
        <v>132064.09267806535</v>
      </c>
      <c r="U142">
        <v>2246.701608952676</v>
      </c>
      <c r="V142">
        <v>259908.47153164417</v>
      </c>
      <c r="W142">
        <v>1866.0575918284371</v>
      </c>
      <c r="X142">
        <v>48.22073594675868</v>
      </c>
      <c r="Z142">
        <v>103.31456591995284</v>
      </c>
      <c r="AA142">
        <v>177.74510960516517</v>
      </c>
      <c r="AB142">
        <v>1269.0626271876272</v>
      </c>
      <c r="AC142">
        <v>113.288911218007</v>
      </c>
      <c r="AE142">
        <f t="shared" si="4"/>
        <v>2322.5862082540693</v>
      </c>
      <c r="AF142">
        <f t="shared" si="5"/>
        <v>1258.2976483218558</v>
      </c>
    </row>
    <row r="143" spans="1:32">
      <c r="A143" t="s">
        <v>1453</v>
      </c>
      <c r="B143">
        <v>100.3036</v>
      </c>
      <c r="C143">
        <v>39.041499999999999</v>
      </c>
      <c r="D143">
        <v>2.3199999999999998E-2</v>
      </c>
      <c r="E143">
        <v>4.3999999999999997E-2</v>
      </c>
      <c r="F143">
        <v>17.0383</v>
      </c>
      <c r="G143">
        <v>0.29220000000000002</v>
      </c>
      <c r="H143">
        <v>43.0792</v>
      </c>
      <c r="I143">
        <v>0.25919999999999999</v>
      </c>
      <c r="J143">
        <v>4.7999999999999996E-3</v>
      </c>
      <c r="K143">
        <v>7.9000000000000008E-3</v>
      </c>
      <c r="L143">
        <v>1.4800000000000001E-2</v>
      </c>
      <c r="M143">
        <v>2.3199999999999998E-2</v>
      </c>
      <c r="N143">
        <v>0.16059999999999999</v>
      </c>
      <c r="O143">
        <v>1.12E-2</v>
      </c>
      <c r="P143">
        <v>81.841096913067204</v>
      </c>
      <c r="Q143">
        <v>182493.60452730581</v>
      </c>
      <c r="R143">
        <v>139.04755226893113</v>
      </c>
      <c r="S143">
        <v>232.87026744460883</v>
      </c>
      <c r="T143">
        <v>132439.53091681466</v>
      </c>
      <c r="U143">
        <v>2262.9652193587453</v>
      </c>
      <c r="V143">
        <v>259783.04006510452</v>
      </c>
      <c r="W143">
        <v>1852.4784672613209</v>
      </c>
      <c r="X143">
        <v>35.60915885299103</v>
      </c>
      <c r="Y143">
        <v>34.477236384643291</v>
      </c>
      <c r="Z143">
        <v>101.26195865002001</v>
      </c>
      <c r="AA143">
        <v>182.46400632034656</v>
      </c>
      <c r="AB143">
        <v>1261.9904515562407</v>
      </c>
      <c r="AC143">
        <v>89.98835501004811</v>
      </c>
      <c r="AE143">
        <f t="shared" si="4"/>
        <v>2339.3991384068913</v>
      </c>
      <c r="AF143">
        <f t="shared" si="5"/>
        <v>1251.2854632847677</v>
      </c>
    </row>
    <row r="144" spans="1:32">
      <c r="A144" t="s">
        <v>1454</v>
      </c>
      <c r="B144">
        <v>99.163600000000002</v>
      </c>
      <c r="C144">
        <v>40.044899999999998</v>
      </c>
      <c r="D144">
        <v>1.4E-2</v>
      </c>
      <c r="E144">
        <v>5.16E-2</v>
      </c>
      <c r="F144">
        <v>10.729699999999999</v>
      </c>
      <c r="G144">
        <v>0.1691</v>
      </c>
      <c r="H144">
        <v>48.122500000000002</v>
      </c>
      <c r="I144">
        <v>0.3039</v>
      </c>
      <c r="J144">
        <v>8.2000000000000007E-3</v>
      </c>
      <c r="K144">
        <v>7.3000000000000001E-3</v>
      </c>
      <c r="N144">
        <v>0.29380000000000001</v>
      </c>
      <c r="P144">
        <v>88.882316615628724</v>
      </c>
      <c r="Q144">
        <v>187183.8465206385</v>
      </c>
      <c r="R144">
        <v>83.908005679527406</v>
      </c>
      <c r="S144">
        <v>273.09331363958677</v>
      </c>
      <c r="T144">
        <v>83402.477646135259</v>
      </c>
      <c r="U144">
        <v>1309.6078665077473</v>
      </c>
      <c r="V144">
        <v>290195.94944968785</v>
      </c>
      <c r="W144">
        <v>2171.9452399718962</v>
      </c>
      <c r="X144">
        <v>60.832313040526344</v>
      </c>
      <c r="Y144">
        <v>31.858712102265319</v>
      </c>
      <c r="AB144">
        <v>2308.6724450013921</v>
      </c>
      <c r="AE144">
        <f t="shared" si="4"/>
        <v>1353.8411851629201</v>
      </c>
      <c r="AF144">
        <f t="shared" si="5"/>
        <v>2289.0888487737534</v>
      </c>
    </row>
    <row r="145" spans="1:32">
      <c r="A145" t="s">
        <v>1454</v>
      </c>
      <c r="B145">
        <v>98.936800000000005</v>
      </c>
      <c r="C145">
        <v>40.116500000000002</v>
      </c>
      <c r="D145">
        <v>1.34E-2</v>
      </c>
      <c r="E145">
        <v>5.0200000000000002E-2</v>
      </c>
      <c r="F145">
        <v>10.7948</v>
      </c>
      <c r="G145">
        <v>0.16819999999999999</v>
      </c>
      <c r="H145">
        <v>48.141800000000003</v>
      </c>
      <c r="I145">
        <v>0.30080000000000001</v>
      </c>
      <c r="J145">
        <v>8.5000000000000006E-3</v>
      </c>
      <c r="K145">
        <v>5.8999999999999999E-3</v>
      </c>
      <c r="L145">
        <v>7.2599999999999998E-2</v>
      </c>
      <c r="M145">
        <v>1.8499999999999999E-2</v>
      </c>
      <c r="N145">
        <v>0.30080000000000001</v>
      </c>
      <c r="O145">
        <v>8.0000000000000002E-3</v>
      </c>
      <c r="P145">
        <v>88.826382740208103</v>
      </c>
      <c r="Q145">
        <v>187518.52992379043</v>
      </c>
      <c r="R145">
        <v>80.311948293261949</v>
      </c>
      <c r="S145">
        <v>265.68380512998561</v>
      </c>
      <c r="T145">
        <v>83908.503098362577</v>
      </c>
      <c r="U145">
        <v>1302.6377477622891</v>
      </c>
      <c r="V145">
        <v>290312.33537777513</v>
      </c>
      <c r="W145">
        <v>2149.7898262044964</v>
      </c>
      <c r="X145">
        <v>63.057885468838286</v>
      </c>
      <c r="Y145">
        <v>25.748822110050053</v>
      </c>
      <c r="Z145">
        <v>496.73095932374673</v>
      </c>
      <c r="AA145">
        <v>145.49931538475911</v>
      </c>
      <c r="AB145">
        <v>2363.6782554677288</v>
      </c>
      <c r="AC145">
        <v>64.277396435748656</v>
      </c>
      <c r="AE145">
        <f t="shared" si="4"/>
        <v>1346.6356436688536</v>
      </c>
      <c r="AF145">
        <f t="shared" si="5"/>
        <v>2343.6280657288803</v>
      </c>
    </row>
    <row r="146" spans="1:32">
      <c r="A146" t="s">
        <v>1454</v>
      </c>
      <c r="B146">
        <v>99.178799999999995</v>
      </c>
      <c r="C146">
        <v>39.9985</v>
      </c>
      <c r="D146">
        <v>1.3599999999999999E-2</v>
      </c>
      <c r="E146">
        <v>5.16E-2</v>
      </c>
      <c r="F146">
        <v>11.081</v>
      </c>
      <c r="G146">
        <v>0.17150000000000001</v>
      </c>
      <c r="H146">
        <v>47.873100000000001</v>
      </c>
      <c r="I146">
        <v>0.29449999999999998</v>
      </c>
      <c r="J146">
        <v>8.2000000000000007E-3</v>
      </c>
      <c r="K146">
        <v>5.7000000000000002E-3</v>
      </c>
      <c r="L146">
        <v>6.4399999999999999E-2</v>
      </c>
      <c r="M146">
        <v>2.01E-2</v>
      </c>
      <c r="N146">
        <v>0.3014</v>
      </c>
      <c r="P146">
        <v>88.50720715064611</v>
      </c>
      <c r="Q146">
        <v>186966.95671747861</v>
      </c>
      <c r="R146">
        <v>81.510634088683773</v>
      </c>
      <c r="S146">
        <v>273.09331363958677</v>
      </c>
      <c r="T146">
        <v>86133.149556541626</v>
      </c>
      <c r="U146">
        <v>1328.1948498289692</v>
      </c>
      <c r="V146">
        <v>288691.97792300588</v>
      </c>
      <c r="W146">
        <v>2104.7643079030054</v>
      </c>
      <c r="X146">
        <v>60.832313040526344</v>
      </c>
      <c r="Y146">
        <v>24.875980682590729</v>
      </c>
      <c r="Z146">
        <v>440.62636061224919</v>
      </c>
      <c r="AA146">
        <v>158.08303995857611</v>
      </c>
      <c r="AB146">
        <v>2368.3930392219863</v>
      </c>
      <c r="AE146">
        <f t="shared" si="4"/>
        <v>1373.0559624804307</v>
      </c>
      <c r="AF146">
        <f t="shared" si="5"/>
        <v>2348.3028557536054</v>
      </c>
    </row>
    <row r="147" spans="1:32">
      <c r="A147" t="s">
        <v>1454</v>
      </c>
      <c r="B147">
        <v>98.921700000000001</v>
      </c>
      <c r="C147">
        <v>40.132800000000003</v>
      </c>
      <c r="D147">
        <v>1.44E-2</v>
      </c>
      <c r="E147">
        <v>6.2399999999999997E-2</v>
      </c>
      <c r="F147">
        <v>10.5336</v>
      </c>
      <c r="G147">
        <v>0.1643</v>
      </c>
      <c r="H147">
        <v>48.351399999999998</v>
      </c>
      <c r="I147">
        <v>0.28939999999999999</v>
      </c>
      <c r="J147">
        <v>8.9999999999999993E-3</v>
      </c>
      <c r="K147">
        <v>8.6999999999999994E-3</v>
      </c>
      <c r="L147">
        <v>8.9499999999999996E-2</v>
      </c>
      <c r="M147">
        <v>1.9400000000000001E-2</v>
      </c>
      <c r="N147">
        <v>0.31790000000000002</v>
      </c>
      <c r="O147">
        <v>7.4000000000000003E-3</v>
      </c>
      <c r="P147">
        <v>89.109421909432825</v>
      </c>
      <c r="Q147">
        <v>187594.72181584875</v>
      </c>
      <c r="R147">
        <v>86.305377270371054</v>
      </c>
      <c r="S147">
        <v>330.25237928508164</v>
      </c>
      <c r="T147">
        <v>81878.182850716272</v>
      </c>
      <c r="U147">
        <v>1272.4338998653041</v>
      </c>
      <c r="V147">
        <v>291576.29861752066</v>
      </c>
      <c r="W147">
        <v>2068.3150788017988</v>
      </c>
      <c r="X147">
        <v>66.767172849358175</v>
      </c>
      <c r="Y147">
        <v>37.96860209448058</v>
      </c>
      <c r="Z147">
        <v>612.3611688632966</v>
      </c>
      <c r="AA147">
        <v>152.57766045753118</v>
      </c>
      <c r="AB147">
        <v>2498.0495924640659</v>
      </c>
      <c r="AC147">
        <v>59.456591703067502</v>
      </c>
      <c r="AE147">
        <f t="shared" si="4"/>
        <v>1315.4116305278994</v>
      </c>
      <c r="AF147">
        <f t="shared" si="5"/>
        <v>2476.8595814335472</v>
      </c>
    </row>
    <row r="148" spans="1:32">
      <c r="A148" t="s">
        <v>1454</v>
      </c>
      <c r="B148">
        <v>98.877700000000004</v>
      </c>
      <c r="C148">
        <v>40.1</v>
      </c>
      <c r="D148">
        <v>1.38E-2</v>
      </c>
      <c r="E148">
        <v>6.13E-2</v>
      </c>
      <c r="F148">
        <v>10.507899999999999</v>
      </c>
      <c r="G148">
        <v>0.16450000000000001</v>
      </c>
      <c r="H148">
        <v>48.322299999999998</v>
      </c>
      <c r="I148">
        <v>0.2928</v>
      </c>
      <c r="J148">
        <v>8.0999999999999996E-3</v>
      </c>
      <c r="L148">
        <v>8.77E-2</v>
      </c>
      <c r="M148">
        <v>2.01E-2</v>
      </c>
      <c r="N148">
        <v>0.31979999999999997</v>
      </c>
      <c r="P148">
        <v>89.127272840410726</v>
      </c>
      <c r="Q148">
        <v>187441.40316189089</v>
      </c>
      <c r="R148">
        <v>82.709319884105582</v>
      </c>
      <c r="S148">
        <v>324.43062259896647</v>
      </c>
      <c r="T148">
        <v>81678.415506288584</v>
      </c>
      <c r="U148">
        <v>1273.9828151420722</v>
      </c>
      <c r="V148">
        <v>291400.8151715445</v>
      </c>
      <c r="W148">
        <v>2092.61456486927</v>
      </c>
      <c r="X148">
        <v>60.090455564422363</v>
      </c>
      <c r="Z148">
        <v>600.04552524369956</v>
      </c>
      <c r="AA148">
        <v>158.08303995857611</v>
      </c>
      <c r="AB148">
        <v>2512.9797410192141</v>
      </c>
      <c r="AE148">
        <f t="shared" si="4"/>
        <v>1317.0128619710251</v>
      </c>
      <c r="AF148">
        <f t="shared" si="5"/>
        <v>2491.6630831785101</v>
      </c>
    </row>
    <row r="149" spans="1:32">
      <c r="A149" t="s">
        <v>1454</v>
      </c>
      <c r="B149">
        <v>98.9011</v>
      </c>
      <c r="C149">
        <v>40.161299999999997</v>
      </c>
      <c r="D149">
        <v>1.52E-2</v>
      </c>
      <c r="E149">
        <v>6.8099999999999994E-2</v>
      </c>
      <c r="F149">
        <v>10.6066</v>
      </c>
      <c r="G149">
        <v>0.16769999999999999</v>
      </c>
      <c r="H149">
        <v>48.240099999999998</v>
      </c>
      <c r="I149">
        <v>0.2949</v>
      </c>
      <c r="J149">
        <v>7.7000000000000002E-3</v>
      </c>
      <c r="K149">
        <v>7.7000000000000002E-3</v>
      </c>
      <c r="L149">
        <v>8.9700000000000002E-2</v>
      </c>
      <c r="M149">
        <v>1.8800000000000001E-2</v>
      </c>
      <c r="N149">
        <v>0.31540000000000001</v>
      </c>
      <c r="O149">
        <v>6.7999999999999996E-3</v>
      </c>
      <c r="P149">
        <v>89.019712377397809</v>
      </c>
      <c r="Q149">
        <v>187727.94076822067</v>
      </c>
      <c r="R149">
        <v>91.100120452058334</v>
      </c>
      <c r="S149">
        <v>360.41966393131509</v>
      </c>
      <c r="T149">
        <v>82445.61538547193</v>
      </c>
      <c r="U149">
        <v>1298.765459570368</v>
      </c>
      <c r="V149">
        <v>290905.11966435419</v>
      </c>
      <c r="W149">
        <v>2107.623070969767</v>
      </c>
      <c r="X149">
        <v>57.123025660006448</v>
      </c>
      <c r="Y149">
        <v>33.604394957183963</v>
      </c>
      <c r="Z149">
        <v>613.72957370991855</v>
      </c>
      <c r="AA149">
        <v>147.85876374234982</v>
      </c>
      <c r="AB149">
        <v>2478.4046601546602</v>
      </c>
      <c r="AC149">
        <v>54.635786970386356</v>
      </c>
      <c r="AE149">
        <f t="shared" si="4"/>
        <v>1342.632565061039</v>
      </c>
      <c r="AF149">
        <f t="shared" si="5"/>
        <v>2457.3812896638597</v>
      </c>
    </row>
    <row r="151" spans="1:32">
      <c r="A151" s="5" t="s">
        <v>902</v>
      </c>
    </row>
    <row r="152" spans="1:32">
      <c r="A152" t="s">
        <v>64</v>
      </c>
      <c r="B152">
        <v>99.639099999999999</v>
      </c>
      <c r="C152">
        <v>39.372100000000003</v>
      </c>
      <c r="D152">
        <v>1.7399999999999999E-2</v>
      </c>
      <c r="E152">
        <v>5.8799999999999998E-2</v>
      </c>
      <c r="F152">
        <v>13.6693</v>
      </c>
      <c r="G152">
        <v>0.20269999999999999</v>
      </c>
      <c r="H152">
        <v>45.785200000000003</v>
      </c>
      <c r="I152">
        <v>0.30409999999999998</v>
      </c>
      <c r="J152">
        <v>5.7000000000000002E-3</v>
      </c>
      <c r="K152">
        <v>2E-3</v>
      </c>
      <c r="L152">
        <v>4.9500000000000002E-2</v>
      </c>
      <c r="M152">
        <v>2.3900000000000001E-2</v>
      </c>
      <c r="N152">
        <v>0.28570000000000001</v>
      </c>
      <c r="P152">
        <v>85.6540701629484</v>
      </c>
      <c r="Q152">
        <v>184038.94437482004</v>
      </c>
      <c r="R152">
        <v>104.28566420169835</v>
      </c>
      <c r="S152">
        <v>311.19935740325002</v>
      </c>
      <c r="T152">
        <v>106252.13078541961</v>
      </c>
      <c r="U152">
        <v>1569.8256330048516</v>
      </c>
      <c r="V152">
        <v>276101.19143319339</v>
      </c>
      <c r="W152">
        <v>2173.3746215052765</v>
      </c>
      <c r="X152">
        <v>42.285876137926849</v>
      </c>
      <c r="Y152">
        <v>8.7284142745932378</v>
      </c>
      <c r="Z152">
        <v>338.68019953891826</v>
      </c>
      <c r="AA152">
        <v>187.96938582139151</v>
      </c>
      <c r="AB152">
        <v>2245.0228643189166</v>
      </c>
      <c r="AE152">
        <f t="shared" si="4"/>
        <v>1622.8480676080658</v>
      </c>
      <c r="AF152">
        <f t="shared" si="5"/>
        <v>2225.9791834399634</v>
      </c>
    </row>
    <row r="153" spans="1:32">
      <c r="A153" t="s">
        <v>64</v>
      </c>
      <c r="B153">
        <v>99.206900000000005</v>
      </c>
      <c r="C153">
        <v>39.463000000000001</v>
      </c>
      <c r="D153">
        <v>1.7299999999999999E-2</v>
      </c>
      <c r="E153">
        <v>5.3800000000000001E-2</v>
      </c>
      <c r="F153">
        <v>13.7994</v>
      </c>
      <c r="G153">
        <v>0.2009</v>
      </c>
      <c r="H153">
        <v>45.783099999999997</v>
      </c>
      <c r="I153">
        <v>0.30590000000000001</v>
      </c>
      <c r="J153">
        <v>5.8999999999999999E-3</v>
      </c>
      <c r="K153">
        <v>3.3E-3</v>
      </c>
      <c r="L153">
        <v>4.4400000000000002E-2</v>
      </c>
      <c r="M153">
        <v>2.4400000000000002E-2</v>
      </c>
      <c r="N153">
        <v>0.28649999999999998</v>
      </c>
      <c r="O153">
        <v>1.2E-2</v>
      </c>
      <c r="P153">
        <v>85.536710175295667</v>
      </c>
      <c r="Q153">
        <v>184463.8427176484</v>
      </c>
      <c r="R153">
        <v>103.68632130398744</v>
      </c>
      <c r="S153">
        <v>284.73682701181718</v>
      </c>
      <c r="T153">
        <v>107263.40438503209</v>
      </c>
      <c r="U153">
        <v>1555.885395513935</v>
      </c>
      <c r="V153">
        <v>276088.52767936001</v>
      </c>
      <c r="W153">
        <v>2186.2390553057025</v>
      </c>
      <c r="X153">
        <v>43.769591090134803</v>
      </c>
      <c r="Y153">
        <v>14.401883553078843</v>
      </c>
      <c r="Z153">
        <v>303.78587595006002</v>
      </c>
      <c r="AA153">
        <v>191.90179975070933</v>
      </c>
      <c r="AB153">
        <v>2251.3092426579265</v>
      </c>
      <c r="AC153">
        <v>96.416094653622977</v>
      </c>
      <c r="AE153">
        <f t="shared" si="4"/>
        <v>1608.4369846199327</v>
      </c>
      <c r="AF153">
        <f t="shared" si="5"/>
        <v>2232.2122368062637</v>
      </c>
    </row>
    <row r="154" spans="1:32">
      <c r="A154" t="s">
        <v>64</v>
      </c>
      <c r="B154">
        <v>99.311599999999999</v>
      </c>
      <c r="C154">
        <v>39.441499999999998</v>
      </c>
      <c r="D154">
        <v>2.0400000000000001E-2</v>
      </c>
      <c r="E154">
        <v>6.4600000000000005E-2</v>
      </c>
      <c r="F154">
        <v>13.9057</v>
      </c>
      <c r="G154">
        <v>0.20269999999999999</v>
      </c>
      <c r="H154">
        <v>45.694600000000001</v>
      </c>
      <c r="I154">
        <v>0.30030000000000001</v>
      </c>
      <c r="J154">
        <v>4.3E-3</v>
      </c>
      <c r="K154">
        <v>4.5999999999999999E-3</v>
      </c>
      <c r="L154">
        <v>4.82E-2</v>
      </c>
      <c r="M154">
        <v>2.3199999999999998E-2</v>
      </c>
      <c r="N154">
        <v>0.27800000000000002</v>
      </c>
      <c r="O154">
        <v>1.18E-2</v>
      </c>
      <c r="P154">
        <v>85.417431591248743</v>
      </c>
      <c r="Q154">
        <v>184363.34420971866</v>
      </c>
      <c r="R154">
        <v>122.26595113302567</v>
      </c>
      <c r="S154">
        <v>341.89589265731212</v>
      </c>
      <c r="T154">
        <v>108089.6794322174</v>
      </c>
      <c r="U154">
        <v>1569.8256330048516</v>
      </c>
      <c r="V154">
        <v>275554.84091066977</v>
      </c>
      <c r="W154">
        <v>2146.2163723710446</v>
      </c>
      <c r="X154">
        <v>31.89987147247113</v>
      </c>
      <c r="Y154">
        <v>20.075352831564448</v>
      </c>
      <c r="Z154">
        <v>329.78556803587594</v>
      </c>
      <c r="AA154">
        <v>182.46400632034656</v>
      </c>
      <c r="AB154">
        <v>2184.5164728059463</v>
      </c>
      <c r="AC154">
        <v>94.809159742729264</v>
      </c>
      <c r="AE154">
        <f t="shared" si="4"/>
        <v>1622.8480676080658</v>
      </c>
      <c r="AF154">
        <f t="shared" si="5"/>
        <v>2165.9860447893243</v>
      </c>
    </row>
    <row r="155" spans="1:32">
      <c r="A155" t="s">
        <v>64</v>
      </c>
      <c r="B155">
        <v>99.5488</v>
      </c>
      <c r="C155">
        <v>39.548400000000001</v>
      </c>
      <c r="D155">
        <v>1.7100000000000001E-2</v>
      </c>
      <c r="E155">
        <v>4.6899999999999997E-2</v>
      </c>
      <c r="F155">
        <v>13.681699999999999</v>
      </c>
      <c r="G155">
        <v>0.20280000000000001</v>
      </c>
      <c r="H155">
        <v>45.796599999999998</v>
      </c>
      <c r="I155">
        <v>0.3034</v>
      </c>
      <c r="J155">
        <v>6.4000000000000003E-3</v>
      </c>
      <c r="L155">
        <v>4.7199999999999999E-2</v>
      </c>
      <c r="M155">
        <v>2.2499999999999999E-2</v>
      </c>
      <c r="N155">
        <v>0.27910000000000001</v>
      </c>
      <c r="O155">
        <v>0.01</v>
      </c>
      <c r="P155">
        <v>85.645985632415204</v>
      </c>
      <c r="Q155">
        <v>184863.03213984353</v>
      </c>
      <c r="R155">
        <v>102.48763550856563</v>
      </c>
      <c r="S155">
        <v>248.21853507163991</v>
      </c>
      <c r="T155">
        <v>106348.51658584384</v>
      </c>
      <c r="U155">
        <v>1570.6000906432357</v>
      </c>
      <c r="V155">
        <v>276169.93752543139</v>
      </c>
      <c r="W155">
        <v>2168.3717861384448</v>
      </c>
      <c r="X155">
        <v>47.478878470654706</v>
      </c>
      <c r="Z155">
        <v>322.9435438027665</v>
      </c>
      <c r="AA155">
        <v>176.9586268193016</v>
      </c>
      <c r="AB155">
        <v>2193.1602430220846</v>
      </c>
      <c r="AC155">
        <v>80.346745544685831</v>
      </c>
      <c r="AE155">
        <f t="shared" si="4"/>
        <v>1623.6486833296287</v>
      </c>
      <c r="AF155">
        <f t="shared" si="5"/>
        <v>2174.5564931679869</v>
      </c>
    </row>
    <row r="156" spans="1:32">
      <c r="A156" t="s">
        <v>64</v>
      </c>
      <c r="B156">
        <v>99.611999999999995</v>
      </c>
      <c r="C156">
        <v>39.573500000000003</v>
      </c>
      <c r="D156">
        <v>1.6799999999999999E-2</v>
      </c>
      <c r="E156">
        <v>4.5999999999999999E-2</v>
      </c>
      <c r="F156">
        <v>13.6731</v>
      </c>
      <c r="G156">
        <v>0.2024</v>
      </c>
      <c r="H156">
        <v>45.817799999999998</v>
      </c>
      <c r="I156">
        <v>0.3029</v>
      </c>
      <c r="J156">
        <v>3.7000000000000002E-3</v>
      </c>
      <c r="K156">
        <v>2E-3</v>
      </c>
      <c r="L156">
        <v>4.6100000000000002E-2</v>
      </c>
      <c r="M156">
        <v>2.3699999999999999E-2</v>
      </c>
      <c r="N156">
        <v>0.28189999999999998</v>
      </c>
      <c r="O156">
        <v>1.0200000000000001E-2</v>
      </c>
      <c r="P156">
        <v>85.65939994711502</v>
      </c>
      <c r="Q156">
        <v>184980.35830491496</v>
      </c>
      <c r="R156">
        <v>100.6896068154329</v>
      </c>
      <c r="S156">
        <v>243.45527960118199</v>
      </c>
      <c r="T156">
        <v>106281.66836942057</v>
      </c>
      <c r="U156">
        <v>1567.5022600896987</v>
      </c>
      <c r="V156">
        <v>276297.78113555838</v>
      </c>
      <c r="W156">
        <v>2164.798332304993</v>
      </c>
      <c r="X156">
        <v>27.448726615847253</v>
      </c>
      <c r="Y156">
        <v>8.7284142745932378</v>
      </c>
      <c r="Z156">
        <v>315.41731714634614</v>
      </c>
      <c r="AA156">
        <v>186.39642024966437</v>
      </c>
      <c r="AB156">
        <v>2215.1625672086193</v>
      </c>
      <c r="AC156">
        <v>81.95368045557953</v>
      </c>
      <c r="AE156">
        <f t="shared" si="4"/>
        <v>1620.4462204433769</v>
      </c>
      <c r="AF156">
        <f t="shared" si="5"/>
        <v>2196.3721799500372</v>
      </c>
    </row>
    <row r="157" spans="1:32">
      <c r="A157" t="s">
        <v>64</v>
      </c>
      <c r="B157">
        <v>99.7</v>
      </c>
      <c r="C157">
        <v>39.468400000000003</v>
      </c>
      <c r="D157">
        <v>1.6500000000000001E-2</v>
      </c>
      <c r="E157">
        <v>4.7699999999999999E-2</v>
      </c>
      <c r="F157">
        <v>13.680999999999999</v>
      </c>
      <c r="G157">
        <v>0.20219999999999999</v>
      </c>
      <c r="H157">
        <v>45.767299999999999</v>
      </c>
      <c r="I157">
        <v>0.30249999999999999</v>
      </c>
      <c r="J157">
        <v>5.3E-3</v>
      </c>
      <c r="L157">
        <v>4.5699999999999998E-2</v>
      </c>
      <c r="M157">
        <v>2.3199999999999998E-2</v>
      </c>
      <c r="N157">
        <v>0.27889999999999998</v>
      </c>
      <c r="P157">
        <v>85.638745303535003</v>
      </c>
      <c r="Q157">
        <v>184489.08420336095</v>
      </c>
      <c r="R157">
        <v>98.891578122300174</v>
      </c>
      <c r="S157">
        <v>252.45253993426917</v>
      </c>
      <c r="T157">
        <v>106343.07545194893</v>
      </c>
      <c r="U157">
        <v>1565.9533448129303</v>
      </c>
      <c r="V157">
        <v>275993.24800766166</v>
      </c>
      <c r="W157">
        <v>2161.9395692382313</v>
      </c>
      <c r="X157">
        <v>39.318446233510933</v>
      </c>
      <c r="Z157">
        <v>312.68050745310228</v>
      </c>
      <c r="AA157">
        <v>182.46400632034656</v>
      </c>
      <c r="AB157">
        <v>2191.5886484373323</v>
      </c>
      <c r="AE157">
        <f t="shared" si="4"/>
        <v>1618.844989000251</v>
      </c>
      <c r="AF157">
        <f t="shared" si="5"/>
        <v>2172.9982298264117</v>
      </c>
    </row>
    <row r="158" spans="1:32">
      <c r="A158" t="s">
        <v>1071</v>
      </c>
      <c r="B158">
        <v>98.757000000000005</v>
      </c>
      <c r="C158">
        <v>39.8048</v>
      </c>
      <c r="D158">
        <v>1.38E-2</v>
      </c>
      <c r="E158">
        <v>4.9599999999999998E-2</v>
      </c>
      <c r="F158">
        <v>12.1004</v>
      </c>
      <c r="G158">
        <v>0.19320000000000001</v>
      </c>
      <c r="H158">
        <v>47.146000000000001</v>
      </c>
      <c r="I158">
        <v>0.36259999999999998</v>
      </c>
      <c r="J158">
        <v>6.4000000000000003E-3</v>
      </c>
      <c r="L158">
        <v>4.7E-2</v>
      </c>
      <c r="M158">
        <v>2.3199999999999998E-2</v>
      </c>
      <c r="N158">
        <v>0.2427</v>
      </c>
      <c r="O158">
        <v>1.03E-2</v>
      </c>
      <c r="P158">
        <v>87.413805455475128</v>
      </c>
      <c r="Q158">
        <v>186061.53527627018</v>
      </c>
      <c r="R158">
        <v>82.709319884105582</v>
      </c>
      <c r="S158">
        <v>262.50830148301361</v>
      </c>
      <c r="T158">
        <v>94056.995117225568</v>
      </c>
      <c r="U158">
        <v>1496.252157358349</v>
      </c>
      <c r="V158">
        <v>284307.30391719018</v>
      </c>
      <c r="W158">
        <v>2591.4687200191165</v>
      </c>
      <c r="X158">
        <v>47.478878470654706</v>
      </c>
      <c r="Z158">
        <v>321.57513895614454</v>
      </c>
      <c r="AA158">
        <v>182.46400632034656</v>
      </c>
      <c r="AB158">
        <v>1907.1300285971336</v>
      </c>
      <c r="AC158">
        <v>82.757147911026394</v>
      </c>
      <c r="AE158">
        <f t="shared" si="4"/>
        <v>1546.7895740595873</v>
      </c>
      <c r="AF158">
        <f t="shared" si="5"/>
        <v>1890.9525650013272</v>
      </c>
    </row>
    <row r="159" spans="1:32">
      <c r="A159" t="s">
        <v>1071</v>
      </c>
      <c r="B159">
        <v>98.999700000000004</v>
      </c>
      <c r="C159">
        <v>39.676900000000003</v>
      </c>
      <c r="D159">
        <v>1.29E-2</v>
      </c>
      <c r="E159">
        <v>5.0200000000000002E-2</v>
      </c>
      <c r="F159">
        <v>12.1617</v>
      </c>
      <c r="G159">
        <v>0.1958</v>
      </c>
      <c r="H159">
        <v>47.050600000000003</v>
      </c>
      <c r="I159">
        <v>0.36270000000000002</v>
      </c>
      <c r="J159">
        <v>5.1999999999999998E-3</v>
      </c>
      <c r="L159">
        <v>4.4900000000000002E-2</v>
      </c>
      <c r="N159">
        <v>0.24060000000000001</v>
      </c>
      <c r="O159">
        <v>8.3999999999999995E-3</v>
      </c>
      <c r="P159">
        <v>87.335718489492649</v>
      </c>
      <c r="Q159">
        <v>185463.68601281871</v>
      </c>
      <c r="R159">
        <v>77.315233804707404</v>
      </c>
      <c r="S159">
        <v>265.68380512998561</v>
      </c>
      <c r="T159">
        <v>94533.48298545189</v>
      </c>
      <c r="U159">
        <v>1516.3880559563393</v>
      </c>
      <c r="V159">
        <v>283732.00767161895</v>
      </c>
      <c r="W159">
        <v>2592.1834107858072</v>
      </c>
      <c r="X159">
        <v>38.576588757406945</v>
      </c>
      <c r="Z159">
        <v>307.20688806661474</v>
      </c>
      <c r="AB159">
        <v>1890.6282854572326</v>
      </c>
      <c r="AC159">
        <v>67.491266257536083</v>
      </c>
      <c r="AE159">
        <f t="shared" si="4"/>
        <v>1567.6055828202236</v>
      </c>
      <c r="AF159">
        <f t="shared" si="5"/>
        <v>1874.5907999147892</v>
      </c>
    </row>
    <row r="160" spans="1:32">
      <c r="A160" t="s">
        <v>1071</v>
      </c>
      <c r="B160">
        <v>98.7517</v>
      </c>
      <c r="C160">
        <v>39.806899999999999</v>
      </c>
      <c r="D160">
        <v>1.3899999999999999E-2</v>
      </c>
      <c r="E160">
        <v>5.1499999999999997E-2</v>
      </c>
      <c r="F160">
        <v>12.1213</v>
      </c>
      <c r="G160">
        <v>0.19589999999999999</v>
      </c>
      <c r="H160">
        <v>47.118200000000002</v>
      </c>
      <c r="I160">
        <v>0.36470000000000002</v>
      </c>
      <c r="J160">
        <v>4.7000000000000002E-3</v>
      </c>
      <c r="K160">
        <v>1.5E-3</v>
      </c>
      <c r="L160">
        <v>4.6800000000000001E-2</v>
      </c>
      <c r="M160">
        <v>2.24E-2</v>
      </c>
      <c r="N160">
        <v>0.2417</v>
      </c>
      <c r="O160">
        <v>1.0500000000000001E-2</v>
      </c>
      <c r="P160">
        <v>87.388307449918457</v>
      </c>
      <c r="Q160">
        <v>186071.35140960285</v>
      </c>
      <c r="R160">
        <v>83.308662781816508</v>
      </c>
      <c r="S160">
        <v>272.56406303175805</v>
      </c>
      <c r="T160">
        <v>94219.451829230951</v>
      </c>
      <c r="U160">
        <v>1517.1625135947231</v>
      </c>
      <c r="V160">
        <v>284139.65993787278</v>
      </c>
      <c r="W160">
        <v>2606.4772261196135</v>
      </c>
      <c r="X160">
        <v>34.867301376887049</v>
      </c>
      <c r="Y160">
        <v>6.5463107059449284</v>
      </c>
      <c r="Z160">
        <v>320.2067341095227</v>
      </c>
      <c r="AA160">
        <v>176.17214403343806</v>
      </c>
      <c r="AB160">
        <v>1899.2720556733711</v>
      </c>
      <c r="AC160">
        <v>84.364082821920107</v>
      </c>
      <c r="AE160">
        <f t="shared" si="4"/>
        <v>1568.4061985417861</v>
      </c>
      <c r="AF160">
        <f t="shared" si="5"/>
        <v>1883.161248293452</v>
      </c>
    </row>
    <row r="161" spans="1:32">
      <c r="A161" t="s">
        <v>1071</v>
      </c>
      <c r="B161">
        <v>98.838499999999996</v>
      </c>
      <c r="C161">
        <v>39.701099999999997</v>
      </c>
      <c r="D161">
        <v>1.34E-2</v>
      </c>
      <c r="E161">
        <v>4.9299999999999997E-2</v>
      </c>
      <c r="F161">
        <v>12.1815</v>
      </c>
      <c r="G161">
        <v>0.19220000000000001</v>
      </c>
      <c r="H161">
        <v>47.0869</v>
      </c>
      <c r="I161">
        <v>0.3669</v>
      </c>
      <c r="J161">
        <v>3.7000000000000002E-3</v>
      </c>
      <c r="K161">
        <v>1E-3</v>
      </c>
      <c r="L161">
        <v>4.4699999999999997E-2</v>
      </c>
      <c r="N161">
        <v>0.2409</v>
      </c>
      <c r="O161">
        <v>9.7999999999999997E-3</v>
      </c>
      <c r="P161">
        <v>87.326252975442017</v>
      </c>
      <c r="Q161">
        <v>185576.80526360465</v>
      </c>
      <c r="R161">
        <v>80.311948293261949</v>
      </c>
      <c r="S161">
        <v>260.92054965952764</v>
      </c>
      <c r="T161">
        <v>94687.389344193842</v>
      </c>
      <c r="U161">
        <v>1488.5075809745065</v>
      </c>
      <c r="V161">
        <v>283950.90970216645</v>
      </c>
      <c r="W161">
        <v>2622.2004229868007</v>
      </c>
      <c r="X161">
        <v>27.448726615847253</v>
      </c>
      <c r="Y161">
        <v>4.3642071372966189</v>
      </c>
      <c r="Z161">
        <v>305.83848321999284</v>
      </c>
      <c r="AB161">
        <v>1892.9856773343611</v>
      </c>
      <c r="AC161">
        <v>78.739810633792104</v>
      </c>
      <c r="AE161">
        <f t="shared" si="4"/>
        <v>1538.7834168439579</v>
      </c>
      <c r="AF161">
        <f t="shared" si="5"/>
        <v>1876.9281949271515</v>
      </c>
    </row>
    <row r="162" spans="1:32">
      <c r="A162" t="s">
        <v>1071</v>
      </c>
      <c r="B162">
        <v>98.729799999999997</v>
      </c>
      <c r="C162">
        <v>39.785400000000003</v>
      </c>
      <c r="D162">
        <v>1.24E-2</v>
      </c>
      <c r="E162">
        <v>4.8000000000000001E-2</v>
      </c>
      <c r="F162">
        <v>12.144299999999999</v>
      </c>
      <c r="G162">
        <v>0.19270000000000001</v>
      </c>
      <c r="H162">
        <v>47.128599999999999</v>
      </c>
      <c r="I162">
        <v>0.36620000000000003</v>
      </c>
      <c r="J162">
        <v>3.3999999999999998E-3</v>
      </c>
      <c r="K162">
        <v>1.6000000000000001E-3</v>
      </c>
      <c r="L162">
        <v>4.4600000000000001E-2</v>
      </c>
      <c r="M162">
        <v>2.18E-2</v>
      </c>
      <c r="N162">
        <v>0.24129999999999999</v>
      </c>
      <c r="O162">
        <v>9.7999999999999997E-3</v>
      </c>
      <c r="P162">
        <v>87.369835566534988</v>
      </c>
      <c r="Q162">
        <v>185970.85290167318</v>
      </c>
      <c r="R162">
        <v>74.318519316152845</v>
      </c>
      <c r="S162">
        <v>254.04029175775514</v>
      </c>
      <c r="T162">
        <v>94398.231942921077</v>
      </c>
      <c r="U162">
        <v>1492.3798691664279</v>
      </c>
      <c r="V162">
        <v>284202.37567114254</v>
      </c>
      <c r="W162">
        <v>2617.1975876199681</v>
      </c>
      <c r="X162">
        <v>25.223154187535311</v>
      </c>
      <c r="Y162">
        <v>6.9827314196745904</v>
      </c>
      <c r="Z162">
        <v>305.15428079668192</v>
      </c>
      <c r="AA162">
        <v>171.4532473182567</v>
      </c>
      <c r="AB162">
        <v>1896.1288665038662</v>
      </c>
      <c r="AC162">
        <v>78.739810633792104</v>
      </c>
      <c r="AE162">
        <f t="shared" si="4"/>
        <v>1542.7864954517727</v>
      </c>
      <c r="AF162">
        <f t="shared" si="5"/>
        <v>1880.0447216103018</v>
      </c>
    </row>
    <row r="163" spans="1:32">
      <c r="A163" t="s">
        <v>1071</v>
      </c>
      <c r="B163">
        <v>98.659899999999993</v>
      </c>
      <c r="C163">
        <v>39.783099999999997</v>
      </c>
      <c r="D163">
        <v>1.3100000000000001E-2</v>
      </c>
      <c r="E163">
        <v>4.9099999999999998E-2</v>
      </c>
      <c r="F163">
        <v>12.1225</v>
      </c>
      <c r="G163">
        <v>0.19009999999999999</v>
      </c>
      <c r="H163">
        <v>47.121499999999997</v>
      </c>
      <c r="I163">
        <v>0.36720000000000003</v>
      </c>
      <c r="J163">
        <v>4.4999999999999997E-3</v>
      </c>
      <c r="L163">
        <v>4.4699999999999997E-2</v>
      </c>
      <c r="M163">
        <v>2.2599999999999999E-2</v>
      </c>
      <c r="N163">
        <v>0.24379999999999999</v>
      </c>
      <c r="O163">
        <v>9.1999999999999998E-3</v>
      </c>
      <c r="P163">
        <v>87.387988271872317</v>
      </c>
      <c r="Q163">
        <v>185960.10189849927</v>
      </c>
      <c r="R163">
        <v>78.513919600129228</v>
      </c>
      <c r="S163">
        <v>259.86204844387032</v>
      </c>
      <c r="T163">
        <v>94228.779487336535</v>
      </c>
      <c r="U163">
        <v>1472.2439705684374</v>
      </c>
      <c r="V163">
        <v>284159.56012246798</v>
      </c>
      <c r="W163">
        <v>2624.3444952868717</v>
      </c>
      <c r="X163">
        <v>33.383586424679088</v>
      </c>
      <c r="Z163">
        <v>305.83848321999284</v>
      </c>
      <c r="AA163">
        <v>177.74510960516517</v>
      </c>
      <c r="AB163">
        <v>1915.7737988132722</v>
      </c>
      <c r="AC163">
        <v>73.91900590111095</v>
      </c>
      <c r="AE163">
        <f t="shared" si="4"/>
        <v>1521.9704866911361</v>
      </c>
      <c r="AF163">
        <f t="shared" si="5"/>
        <v>1899.5230133799898</v>
      </c>
    </row>
    <row r="164" spans="1:32">
      <c r="A164" t="s">
        <v>1071</v>
      </c>
      <c r="B164">
        <v>98.734999999999999</v>
      </c>
      <c r="C164">
        <v>39.8339</v>
      </c>
      <c r="D164">
        <v>1.26E-2</v>
      </c>
      <c r="E164">
        <v>4.9399999999999999E-2</v>
      </c>
      <c r="F164">
        <v>12.153700000000001</v>
      </c>
      <c r="G164">
        <v>0.19220000000000001</v>
      </c>
      <c r="H164">
        <v>47.116</v>
      </c>
      <c r="I164">
        <v>0.36459999999999998</v>
      </c>
      <c r="J164">
        <v>4.1999999999999997E-3</v>
      </c>
      <c r="K164">
        <v>1.4E-3</v>
      </c>
      <c r="M164">
        <v>2.3E-2</v>
      </c>
      <c r="N164">
        <v>0.24010000000000001</v>
      </c>
      <c r="O164">
        <v>8.8000000000000005E-3</v>
      </c>
      <c r="P164">
        <v>87.358342433392124</v>
      </c>
      <c r="Q164">
        <v>186197.55883816574</v>
      </c>
      <c r="R164">
        <v>75.517205111574668</v>
      </c>
      <c r="S164">
        <v>261.44980026735635</v>
      </c>
      <c r="T164">
        <v>94471.298598081412</v>
      </c>
      <c r="U164">
        <v>1488.5075809745065</v>
      </c>
      <c r="V164">
        <v>284126.39314814261</v>
      </c>
      <c r="W164">
        <v>2605.7625353529229</v>
      </c>
      <c r="X164">
        <v>31.158013996367149</v>
      </c>
      <c r="Y164">
        <v>6.1098899922152663</v>
      </c>
      <c r="AA164">
        <v>180.89104074861945</v>
      </c>
      <c r="AB164">
        <v>1886.6992989953515</v>
      </c>
      <c r="AC164">
        <v>70.705136079323523</v>
      </c>
      <c r="AE164">
        <f t="shared" si="4"/>
        <v>1538.7834168439579</v>
      </c>
      <c r="AF164">
        <f t="shared" si="5"/>
        <v>1870.6951415608517</v>
      </c>
    </row>
    <row r="165" spans="1:32">
      <c r="A165" t="s">
        <v>1071</v>
      </c>
      <c r="B165">
        <v>98.976799999999997</v>
      </c>
      <c r="C165">
        <v>39.7669</v>
      </c>
      <c r="D165">
        <v>1.3100000000000001E-2</v>
      </c>
      <c r="E165">
        <v>5.0900000000000001E-2</v>
      </c>
      <c r="F165">
        <v>12.144299999999999</v>
      </c>
      <c r="G165">
        <v>0.19259999999999999</v>
      </c>
      <c r="H165">
        <v>47.061500000000002</v>
      </c>
      <c r="I165">
        <v>0.36180000000000001</v>
      </c>
      <c r="J165">
        <v>4.0000000000000001E-3</v>
      </c>
      <c r="K165">
        <v>2.5000000000000001E-3</v>
      </c>
      <c r="L165">
        <v>4.4200000000000003E-2</v>
      </c>
      <c r="N165">
        <v>0.24</v>
      </c>
      <c r="O165">
        <v>9.1000000000000004E-3</v>
      </c>
      <c r="P165">
        <v>87.354104829286456</v>
      </c>
      <c r="Q165">
        <v>185884.37744136158</v>
      </c>
      <c r="R165">
        <v>78.513919600129228</v>
      </c>
      <c r="S165">
        <v>269.38855938478616</v>
      </c>
      <c r="T165">
        <v>94398.231942921077</v>
      </c>
      <c r="U165">
        <v>1491.6054115280433</v>
      </c>
      <c r="V165">
        <v>283797.73858437291</v>
      </c>
      <c r="W165">
        <v>2585.7511938855941</v>
      </c>
      <c r="X165">
        <v>29.674299044159191</v>
      </c>
      <c r="Y165">
        <v>10.910517843241548</v>
      </c>
      <c r="Z165">
        <v>302.41747110343812</v>
      </c>
      <c r="AB165">
        <v>1885.9135017029753</v>
      </c>
      <c r="AC165">
        <v>73.1155384456641</v>
      </c>
      <c r="AE165">
        <f t="shared" si="4"/>
        <v>1541.9858797302095</v>
      </c>
      <c r="AF165">
        <f t="shared" si="5"/>
        <v>1869.9160098900641</v>
      </c>
    </row>
    <row r="166" spans="1:32">
      <c r="A166" t="s">
        <v>1071</v>
      </c>
      <c r="B166">
        <v>98.659199999999998</v>
      </c>
      <c r="C166">
        <v>39.834099999999999</v>
      </c>
      <c r="D166">
        <v>1.3299999999999999E-2</v>
      </c>
      <c r="E166">
        <v>4.9200000000000001E-2</v>
      </c>
      <c r="F166">
        <v>12.142799999999999</v>
      </c>
      <c r="G166">
        <v>0.19370000000000001</v>
      </c>
      <c r="H166">
        <v>47.081299999999999</v>
      </c>
      <c r="I166">
        <v>0.3659</v>
      </c>
      <c r="J166">
        <v>3.0999999999999999E-3</v>
      </c>
      <c r="L166">
        <v>4.4299999999999999E-2</v>
      </c>
      <c r="M166">
        <v>2.23E-2</v>
      </c>
      <c r="N166">
        <v>0.24210000000000001</v>
      </c>
      <c r="O166">
        <v>7.9000000000000008E-3</v>
      </c>
      <c r="P166">
        <v>87.360114783928125</v>
      </c>
      <c r="Q166">
        <v>186198.49370800692</v>
      </c>
      <c r="R166">
        <v>79.712605395551051</v>
      </c>
      <c r="S166">
        <v>260.39129905169904</v>
      </c>
      <c r="T166">
        <v>94386.572370289112</v>
      </c>
      <c r="U166">
        <v>1500.1244455502701</v>
      </c>
      <c r="V166">
        <v>283917.13969194429</v>
      </c>
      <c r="W166">
        <v>2615.0535153198971</v>
      </c>
      <c r="X166">
        <v>22.997581759223372</v>
      </c>
      <c r="Z166">
        <v>303.10167352674904</v>
      </c>
      <c r="AA166">
        <v>175.38566124757449</v>
      </c>
      <c r="AB166">
        <v>1902.4152448428763</v>
      </c>
      <c r="AC166">
        <v>63.4739289803018</v>
      </c>
      <c r="AE166">
        <f t="shared" si="4"/>
        <v>1550.7926526674019</v>
      </c>
      <c r="AF166">
        <f t="shared" si="5"/>
        <v>1886.2777749766021</v>
      </c>
    </row>
    <row r="168" spans="1:32">
      <c r="A168" s="5" t="s">
        <v>1456</v>
      </c>
    </row>
    <row r="169" spans="1:32">
      <c r="A169" t="s">
        <v>1457</v>
      </c>
      <c r="B169">
        <v>99.087400000000002</v>
      </c>
      <c r="C169">
        <v>40.257399999999997</v>
      </c>
      <c r="D169">
        <v>1.7899999999999999E-2</v>
      </c>
      <c r="E169">
        <v>6.7100000000000007E-2</v>
      </c>
      <c r="F169">
        <v>11.000400000000001</v>
      </c>
      <c r="G169">
        <v>0.17460000000000001</v>
      </c>
      <c r="H169">
        <v>47.725499999999997</v>
      </c>
      <c r="I169">
        <v>0.28710000000000002</v>
      </c>
      <c r="J169">
        <v>6.8999999999999999E-3</v>
      </c>
      <c r="K169">
        <v>4.7000000000000002E-3</v>
      </c>
      <c r="L169">
        <v>8.7800000000000003E-2</v>
      </c>
      <c r="M169">
        <v>2.1399999999999999E-2</v>
      </c>
      <c r="N169">
        <v>0.34229999999999999</v>
      </c>
      <c r="O169">
        <v>6.8999999999999999E-3</v>
      </c>
      <c r="P169">
        <v>88.549985820071143</v>
      </c>
      <c r="Q169">
        <v>188177.14572692034</v>
      </c>
      <c r="R169">
        <v>107.28237869025291</v>
      </c>
      <c r="S169">
        <v>355.12715785302856</v>
      </c>
      <c r="T169">
        <v>85506.641853784022</v>
      </c>
      <c r="U169">
        <v>1352.2030366188806</v>
      </c>
      <c r="V169">
        <v>287801.89693929197</v>
      </c>
      <c r="W169">
        <v>2051.8771911679219</v>
      </c>
      <c r="X169">
        <v>51.188165851174602</v>
      </c>
      <c r="Y169">
        <v>20.511773545294108</v>
      </c>
      <c r="Z169">
        <v>600.72972766701048</v>
      </c>
      <c r="AA169">
        <v>168.30731617480242</v>
      </c>
      <c r="AB169">
        <v>2689.7841318038686</v>
      </c>
      <c r="AC169">
        <v>55.439254425833212</v>
      </c>
      <c r="AE169">
        <f t="shared" si="4"/>
        <v>1397.8750498488816</v>
      </c>
      <c r="AF169">
        <f t="shared" si="5"/>
        <v>2666.9677091057042</v>
      </c>
    </row>
    <row r="170" spans="1:32">
      <c r="B170">
        <v>99.144800000000004</v>
      </c>
      <c r="C170">
        <v>40.284500000000001</v>
      </c>
      <c r="D170">
        <v>1.9300000000000001E-2</v>
      </c>
      <c r="E170">
        <v>6.93E-2</v>
      </c>
      <c r="F170">
        <v>10.9537</v>
      </c>
      <c r="G170">
        <v>0.17519999999999999</v>
      </c>
      <c r="H170">
        <v>47.7181</v>
      </c>
      <c r="I170">
        <v>0.2893</v>
      </c>
      <c r="J170">
        <v>5.0000000000000001E-3</v>
      </c>
      <c r="K170">
        <v>5.4000000000000003E-3</v>
      </c>
      <c r="M170">
        <v>2.07E-2</v>
      </c>
      <c r="N170">
        <v>0.34189999999999998</v>
      </c>
      <c r="P170">
        <v>88.591482643353132</v>
      </c>
      <c r="Q170">
        <v>188303.8205904038</v>
      </c>
      <c r="R170">
        <v>115.67317925820565</v>
      </c>
      <c r="S170">
        <v>366.77067122525898</v>
      </c>
      <c r="T170">
        <v>85143.640492508814</v>
      </c>
      <c r="U170">
        <v>1356.849782449186</v>
      </c>
      <c r="V170">
        <v>287757.27228292689</v>
      </c>
      <c r="W170">
        <v>2067.6003880351086</v>
      </c>
      <c r="X170">
        <v>37.092873805198991</v>
      </c>
      <c r="Y170">
        <v>23.566718541401741</v>
      </c>
      <c r="AA170">
        <v>162.8019366737575</v>
      </c>
      <c r="AB170">
        <v>2686.640942634363</v>
      </c>
      <c r="AE170">
        <f t="shared" si="4"/>
        <v>1402.6787441782592</v>
      </c>
      <c r="AF170">
        <f t="shared" si="5"/>
        <v>2663.8511824225534</v>
      </c>
    </row>
    <row r="171" spans="1:32">
      <c r="B171">
        <v>99.281800000000004</v>
      </c>
      <c r="C171">
        <v>40.178600000000003</v>
      </c>
      <c r="D171">
        <v>1.95E-2</v>
      </c>
      <c r="E171">
        <v>6.9800000000000001E-2</v>
      </c>
      <c r="F171">
        <v>10.988899999999999</v>
      </c>
      <c r="G171">
        <v>0.17269999999999999</v>
      </c>
      <c r="H171">
        <v>47.642200000000003</v>
      </c>
      <c r="I171">
        <v>0.29659999999999997</v>
      </c>
      <c r="J171">
        <v>5.7999999999999996E-3</v>
      </c>
      <c r="K171">
        <v>2.8E-3</v>
      </c>
      <c r="L171">
        <v>0.1346</v>
      </c>
      <c r="N171">
        <v>0.34310000000000002</v>
      </c>
      <c r="O171">
        <v>6.8999999999999999E-3</v>
      </c>
      <c r="P171">
        <v>88.542876877983119</v>
      </c>
      <c r="Q171">
        <v>187808.80700948506</v>
      </c>
      <c r="R171">
        <v>116.87186505362747</v>
      </c>
      <c r="S171">
        <v>369.41692426440227</v>
      </c>
      <c r="T171">
        <v>85417.25179693893</v>
      </c>
      <c r="U171">
        <v>1337.4883414895799</v>
      </c>
      <c r="V171">
        <v>287299.56803723658</v>
      </c>
      <c r="W171">
        <v>2119.7728140035019</v>
      </c>
      <c r="X171">
        <v>43.027733614030822</v>
      </c>
      <c r="Y171">
        <v>12.219779984430533</v>
      </c>
      <c r="Z171">
        <v>920.93646177653329</v>
      </c>
      <c r="AB171">
        <v>2696.0705101428784</v>
      </c>
      <c r="AC171">
        <v>55.439254425833212</v>
      </c>
      <c r="AE171">
        <f t="shared" si="4"/>
        <v>1382.6633511391856</v>
      </c>
      <c r="AF171">
        <f t="shared" si="5"/>
        <v>2673.200762472004</v>
      </c>
    </row>
    <row r="173" spans="1:32">
      <c r="A173" s="17" t="s">
        <v>735</v>
      </c>
      <c r="B173" s="17" t="s">
        <v>1473</v>
      </c>
      <c r="C173" s="17"/>
    </row>
    <row r="174" spans="1:32">
      <c r="A174" s="17" t="s">
        <v>736</v>
      </c>
      <c r="B174" s="17" t="s">
        <v>737</v>
      </c>
      <c r="C174" s="17"/>
    </row>
  </sheetData>
  <mergeCells count="1">
    <mergeCell ref="A1:AF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10D62-915C-483C-BD13-8F1B98881C85}">
  <dimension ref="A1:BA98"/>
  <sheetViews>
    <sheetView workbookViewId="0">
      <selection sqref="A1:BA1"/>
    </sheetView>
  </sheetViews>
  <sheetFormatPr defaultRowHeight="14.5"/>
  <cols>
    <col min="1" max="1" width="20.54296875" customWidth="1"/>
    <col min="2" max="2" width="20.7265625" customWidth="1"/>
    <col min="3" max="3" width="15.453125" customWidth="1"/>
    <col min="4" max="4" width="5.81640625" customWidth="1"/>
    <col min="5" max="5" width="16.1796875" customWidth="1"/>
    <col min="6" max="6" width="15.54296875" customWidth="1"/>
    <col min="7" max="7" width="10.81640625" customWidth="1"/>
    <col min="8" max="23" width="11.81640625" customWidth="1"/>
    <col min="24" max="24" width="14.54296875" customWidth="1"/>
    <col min="25" max="25" width="14.453125" customWidth="1"/>
    <col min="26" max="26" width="15.1796875" customWidth="1"/>
    <col min="27" max="27" width="11.7265625" customWidth="1"/>
    <col min="28" max="28" width="10.81640625" customWidth="1"/>
    <col min="29" max="29" width="11.54296875" customWidth="1"/>
    <col min="30" max="30" width="12.1796875" bestFit="1" customWidth="1"/>
    <col min="32" max="35" width="11.453125" bestFit="1" customWidth="1"/>
    <col min="36" max="36" width="35.1796875" customWidth="1"/>
    <col min="37" max="37" width="26.1796875" customWidth="1"/>
    <col min="38" max="38" width="14.1796875" style="17" customWidth="1"/>
    <col min="39" max="39" width="28.26953125" customWidth="1"/>
    <col min="40" max="40" width="14.453125" customWidth="1"/>
    <col min="41" max="41" width="31.26953125" customWidth="1"/>
    <col min="44" max="44" width="40.26953125" customWidth="1"/>
    <col min="45" max="45" width="16.7265625" customWidth="1"/>
    <col min="46" max="46" width="28" customWidth="1"/>
    <col min="47" max="47" width="24.54296875" customWidth="1"/>
    <col min="48" max="48" width="47.81640625" customWidth="1"/>
    <col min="49" max="49" width="15.26953125" customWidth="1"/>
    <col min="52" max="52" width="36.1796875" customWidth="1"/>
  </cols>
  <sheetData>
    <row r="1" spans="1:53" s="134" customFormat="1" ht="18" thickBot="1">
      <c r="A1" s="163" t="s">
        <v>1664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163"/>
      <c r="AE1" s="163"/>
      <c r="AF1" s="163"/>
      <c r="AG1" s="163"/>
      <c r="AH1" s="163"/>
      <c r="AI1" s="163"/>
      <c r="AJ1" s="163"/>
      <c r="AK1" s="163"/>
      <c r="AL1" s="163"/>
      <c r="AM1" s="163"/>
      <c r="AN1" s="163"/>
      <c r="AO1" s="163"/>
      <c r="AP1" s="163"/>
      <c r="AQ1" s="163"/>
      <c r="AR1" s="163"/>
      <c r="AS1" s="163"/>
      <c r="AT1" s="163"/>
      <c r="AU1" s="163"/>
      <c r="AV1" s="163"/>
      <c r="AW1" s="163"/>
      <c r="AX1" s="163"/>
      <c r="AY1" s="163"/>
      <c r="AZ1" s="163"/>
      <c r="BA1" s="163"/>
    </row>
    <row r="2" spans="1:53" s="118" customFormat="1" ht="18" thickBot="1">
      <c r="A2" s="9" t="s">
        <v>0</v>
      </c>
      <c r="B2" s="9" t="s">
        <v>1</v>
      </c>
      <c r="C2" s="9" t="s">
        <v>940</v>
      </c>
      <c r="D2" s="117" t="s">
        <v>1407</v>
      </c>
      <c r="E2" s="169" t="s">
        <v>1408</v>
      </c>
      <c r="F2" s="170"/>
      <c r="G2" s="118" t="s">
        <v>740</v>
      </c>
      <c r="H2" s="118" t="s">
        <v>741</v>
      </c>
      <c r="I2" s="118" t="s">
        <v>742</v>
      </c>
      <c r="J2" s="118" t="s">
        <v>1409</v>
      </c>
      <c r="K2" s="118" t="s">
        <v>743</v>
      </c>
      <c r="L2" s="118" t="s">
        <v>744</v>
      </c>
      <c r="M2" s="118" t="s">
        <v>745</v>
      </c>
      <c r="N2" s="118" t="s">
        <v>1410</v>
      </c>
      <c r="O2" s="118" t="s">
        <v>746</v>
      </c>
      <c r="P2" s="118" t="s">
        <v>747</v>
      </c>
      <c r="Q2" s="118" t="s">
        <v>748</v>
      </c>
      <c r="R2" s="118" t="s">
        <v>749</v>
      </c>
      <c r="S2" s="118" t="s">
        <v>116</v>
      </c>
      <c r="T2" s="118" t="s">
        <v>750</v>
      </c>
      <c r="U2" s="118" t="s">
        <v>751</v>
      </c>
      <c r="V2" s="118" t="s">
        <v>752</v>
      </c>
      <c r="W2" s="118" t="s">
        <v>753</v>
      </c>
      <c r="X2" s="118" t="s">
        <v>754</v>
      </c>
      <c r="Y2" s="118" t="s">
        <v>755</v>
      </c>
      <c r="Z2" s="118" t="s">
        <v>756</v>
      </c>
      <c r="AA2" s="118" t="s">
        <v>757</v>
      </c>
      <c r="AB2" s="118" t="s">
        <v>758</v>
      </c>
      <c r="AC2" s="118" t="s">
        <v>759</v>
      </c>
      <c r="AD2" s="118" t="s">
        <v>760</v>
      </c>
      <c r="AF2" s="121" t="s">
        <v>1411</v>
      </c>
      <c r="AG2" s="122" t="s">
        <v>1412</v>
      </c>
      <c r="AH2" s="121" t="s">
        <v>1413</v>
      </c>
      <c r="AI2" s="122" t="s">
        <v>1412</v>
      </c>
      <c r="AJ2" s="119" t="s">
        <v>1414</v>
      </c>
      <c r="AK2" s="118" t="s">
        <v>1474</v>
      </c>
      <c r="AL2" s="123" t="s">
        <v>1407</v>
      </c>
      <c r="AM2" s="118" t="s">
        <v>1415</v>
      </c>
      <c r="AN2" s="117" t="s">
        <v>1407</v>
      </c>
      <c r="AO2" s="119" t="s">
        <v>1416</v>
      </c>
      <c r="AP2" s="118" t="s">
        <v>1417</v>
      </c>
      <c r="AR2" s="124" t="s">
        <v>1418</v>
      </c>
      <c r="AS2" s="125" t="s">
        <v>1419</v>
      </c>
      <c r="AT2" s="126" t="s">
        <v>1420</v>
      </c>
      <c r="AU2" s="126"/>
      <c r="AV2" s="127" t="s">
        <v>1421</v>
      </c>
      <c r="AW2" s="118" t="s">
        <v>1422</v>
      </c>
      <c r="AX2" s="118" t="s">
        <v>1423</v>
      </c>
      <c r="AY2" s="118" t="s">
        <v>1424</v>
      </c>
      <c r="AZ2" s="118" t="s">
        <v>1425</v>
      </c>
      <c r="BA2" s="118" t="s">
        <v>1420</v>
      </c>
    </row>
    <row r="3" spans="1:53">
      <c r="E3" s="128"/>
    </row>
    <row r="4" spans="1:53">
      <c r="A4" s="5" t="s">
        <v>16</v>
      </c>
      <c r="E4" s="128"/>
    </row>
    <row r="5" spans="1:53">
      <c r="A5" t="s">
        <v>21</v>
      </c>
      <c r="B5" t="s">
        <v>22</v>
      </c>
      <c r="C5" s="23">
        <v>87.579078037336672</v>
      </c>
      <c r="D5" s="23">
        <v>0.13035230930308411</v>
      </c>
      <c r="G5" s="23">
        <v>0.88533333333333331</v>
      </c>
      <c r="H5" s="23">
        <v>13.206666666666665</v>
      </c>
      <c r="I5" s="32">
        <v>33.013333333333335</v>
      </c>
      <c r="J5" s="38">
        <v>282264.62032267771</v>
      </c>
      <c r="K5" s="38">
        <v>209.12</v>
      </c>
      <c r="L5" s="38">
        <v>187521.13500000001</v>
      </c>
      <c r="M5" s="32">
        <v>20.846666666666668</v>
      </c>
      <c r="N5" s="38">
        <v>2184.0516666666663</v>
      </c>
      <c r="O5" s="23">
        <v>6.415</v>
      </c>
      <c r="P5" s="32">
        <v>30.302500000000002</v>
      </c>
      <c r="Q5" s="23">
        <v>6.6941666666666677</v>
      </c>
      <c r="R5" s="38">
        <v>316.60333333333335</v>
      </c>
      <c r="S5" s="38">
        <v>1372.2508333333335</v>
      </c>
      <c r="T5" s="38">
        <v>179.74333333333334</v>
      </c>
      <c r="U5" s="38">
        <v>1637.1841666666669</v>
      </c>
      <c r="V5" s="23">
        <v>5.1541666666666668</v>
      </c>
      <c r="W5" s="32">
        <v>92.928333333333342</v>
      </c>
      <c r="X5" s="23">
        <v>0.13950000000000001</v>
      </c>
      <c r="Y5" s="23">
        <v>0.98083333333333345</v>
      </c>
      <c r="Z5" s="23">
        <v>6.7516666666666669E-2</v>
      </c>
      <c r="AA5" s="23">
        <v>1.5824999999999999E-2</v>
      </c>
      <c r="AB5" s="23">
        <v>0</v>
      </c>
      <c r="AC5" s="23">
        <v>0.87133333333333329</v>
      </c>
      <c r="AD5" s="23">
        <v>8.2500000000000004E-3</v>
      </c>
      <c r="AE5" s="23"/>
      <c r="AF5" s="38">
        <v>455.5185703410919</v>
      </c>
      <c r="AG5" s="38">
        <f>2*25.7773143770358</f>
        <v>51.554628754071601</v>
      </c>
      <c r="AH5" s="38">
        <v>221.24862018807056</v>
      </c>
      <c r="AI5" s="38">
        <f>2*23.4104804780027</f>
        <v>46.820960956005401</v>
      </c>
      <c r="AK5" s="23"/>
      <c r="AL5" s="20"/>
      <c r="AM5" s="23"/>
      <c r="AN5" s="23"/>
      <c r="AP5">
        <v>24.5</v>
      </c>
      <c r="AS5">
        <v>18.4039</v>
      </c>
      <c r="AT5" t="s">
        <v>1426</v>
      </c>
      <c r="AU5" t="s">
        <v>1427</v>
      </c>
    </row>
    <row r="6" spans="1:53">
      <c r="A6" t="s">
        <v>17</v>
      </c>
      <c r="B6" t="s">
        <v>18</v>
      </c>
      <c r="C6" s="23">
        <v>86.700764845749362</v>
      </c>
      <c r="D6" s="23">
        <v>5.1547499996559935E-2</v>
      </c>
      <c r="G6" s="23">
        <v>1.0449999999999999</v>
      </c>
      <c r="H6" s="23">
        <v>11.920000000000002</v>
      </c>
      <c r="I6" s="32">
        <v>33.403333333333336</v>
      </c>
      <c r="J6" s="38">
        <v>278369.6617180754</v>
      </c>
      <c r="K6" s="38">
        <v>201.6225</v>
      </c>
      <c r="L6" s="38">
        <v>186897.82500000001</v>
      </c>
      <c r="M6" s="32">
        <v>21.9375</v>
      </c>
      <c r="N6" s="38">
        <v>1893.2541666666666</v>
      </c>
      <c r="O6" s="23">
        <v>6.4258333333333333</v>
      </c>
      <c r="P6" s="32">
        <v>30.043333333333337</v>
      </c>
      <c r="Q6" s="23">
        <v>6.3016666666666676</v>
      </c>
      <c r="R6" s="38">
        <v>290.94833333333332</v>
      </c>
      <c r="S6" s="38">
        <v>1393.5516666666665</v>
      </c>
      <c r="T6" s="38">
        <v>173.86</v>
      </c>
      <c r="U6" s="38">
        <v>1529.29</v>
      </c>
      <c r="V6" s="23">
        <v>5.2416666666666671</v>
      </c>
      <c r="W6" s="32">
        <v>96.578333333333347</v>
      </c>
      <c r="X6" s="23">
        <v>0.10266666666666667</v>
      </c>
      <c r="Y6" s="23">
        <v>0.91666666666666674</v>
      </c>
      <c r="Z6" s="23">
        <v>7.3933333333333323E-2</v>
      </c>
      <c r="AA6" s="23">
        <v>8.175E-3</v>
      </c>
      <c r="AB6" s="23">
        <v>0</v>
      </c>
      <c r="AC6" s="23">
        <v>0.91583333333333339</v>
      </c>
      <c r="AD6" s="23">
        <v>1.0999999999999999E-2</v>
      </c>
      <c r="AE6" s="23"/>
      <c r="AF6" s="38">
        <v>409.55673484346352</v>
      </c>
      <c r="AG6" s="38">
        <f>2*56.4703669974102</f>
        <v>112.94073399482041</v>
      </c>
      <c r="AH6" s="38">
        <v>165.64180466456546</v>
      </c>
      <c r="AI6" s="38">
        <f>2*12.4693257017627</f>
        <v>24.938651403525402</v>
      </c>
      <c r="AK6" s="23"/>
      <c r="AL6" s="20"/>
      <c r="AM6" s="23"/>
      <c r="AN6" s="23"/>
      <c r="AP6">
        <v>16.11</v>
      </c>
      <c r="AS6">
        <v>18.4039</v>
      </c>
      <c r="AT6" t="s">
        <v>1426</v>
      </c>
      <c r="AU6" t="s">
        <v>1427</v>
      </c>
    </row>
    <row r="7" spans="1:53">
      <c r="C7" s="23"/>
      <c r="D7" s="23"/>
      <c r="G7" s="23"/>
      <c r="H7" s="23"/>
      <c r="I7" s="32"/>
      <c r="J7" s="38"/>
      <c r="K7" s="38"/>
      <c r="L7" s="38"/>
      <c r="M7" s="32"/>
      <c r="N7" s="38"/>
      <c r="O7" s="23"/>
      <c r="P7" s="32"/>
      <c r="Q7" s="23"/>
      <c r="R7" s="38"/>
      <c r="S7" s="38"/>
      <c r="T7" s="38"/>
      <c r="U7" s="38"/>
      <c r="V7" s="23"/>
      <c r="W7" s="32"/>
      <c r="X7" s="23"/>
      <c r="Y7" s="23"/>
      <c r="Z7" s="23"/>
      <c r="AA7" s="23"/>
      <c r="AB7" s="23"/>
      <c r="AC7" s="23"/>
      <c r="AD7" s="23"/>
      <c r="AE7" s="23"/>
      <c r="AF7" s="38"/>
      <c r="AG7" s="38"/>
      <c r="AH7" s="38"/>
      <c r="AI7" s="38"/>
      <c r="AK7" s="23"/>
      <c r="AL7" s="20"/>
      <c r="AM7" s="23"/>
      <c r="AN7" s="23"/>
    </row>
    <row r="8" spans="1:53">
      <c r="A8" s="5" t="s">
        <v>27</v>
      </c>
      <c r="E8" s="128"/>
    </row>
    <row r="9" spans="1:53">
      <c r="A9" t="s">
        <v>28</v>
      </c>
      <c r="B9" t="s">
        <v>29</v>
      </c>
      <c r="C9" s="23">
        <v>89.35940884782724</v>
      </c>
      <c r="D9" s="23">
        <v>7.8197946295251466E-2</v>
      </c>
      <c r="G9" s="23">
        <v>0.83850000000000002</v>
      </c>
      <c r="H9" s="23">
        <v>21.251666666666665</v>
      </c>
      <c r="I9" s="32">
        <v>49.545000000000002</v>
      </c>
      <c r="J9" s="38">
        <v>293922.4600271103</v>
      </c>
      <c r="K9" s="38">
        <v>415.89499999999998</v>
      </c>
      <c r="L9" s="38">
        <v>190224.47166666668</v>
      </c>
      <c r="M9" s="32">
        <v>22.2</v>
      </c>
      <c r="N9" s="38">
        <v>1990.7766666666666</v>
      </c>
      <c r="O9" s="23">
        <v>6.1850000000000005</v>
      </c>
      <c r="P9" s="32">
        <v>18.008333333333333</v>
      </c>
      <c r="Q9" s="23">
        <v>8.8783333333333339</v>
      </c>
      <c r="R9" s="38">
        <v>680.34833333333336</v>
      </c>
      <c r="S9" s="38">
        <v>1073.7550000000001</v>
      </c>
      <c r="T9" s="38">
        <v>156.89666666666668</v>
      </c>
      <c r="U9" s="38">
        <v>2599.5500000000002</v>
      </c>
      <c r="V9" s="23">
        <v>6.0616666666666674</v>
      </c>
      <c r="W9" s="32">
        <v>77.86</v>
      </c>
      <c r="X9" s="23">
        <v>0.18433333333333332</v>
      </c>
      <c r="Y9" s="23">
        <v>1.0683333333333334</v>
      </c>
      <c r="Z9" s="23">
        <v>7.173333333333333E-2</v>
      </c>
      <c r="AA9" s="23">
        <v>8.6999999999999994E-3</v>
      </c>
      <c r="AB9" s="23">
        <v>0</v>
      </c>
      <c r="AC9" s="23">
        <v>0.86850000000000005</v>
      </c>
      <c r="AD9" s="23">
        <v>0</v>
      </c>
      <c r="AE9" s="23"/>
      <c r="AF9" s="38">
        <v>240.97241929066089</v>
      </c>
      <c r="AG9" s="38">
        <f>2*30.211138328507</f>
        <v>60.422276657014002</v>
      </c>
      <c r="AH9" s="38">
        <v>299.66147870423453</v>
      </c>
      <c r="AI9" s="38">
        <f>2*56.5112310725643</f>
        <v>113.0224621451286</v>
      </c>
      <c r="AK9" s="23">
        <v>4.4201047697094893</v>
      </c>
      <c r="AL9" s="20">
        <v>0.45787653666843281</v>
      </c>
      <c r="AM9" s="23"/>
      <c r="AN9" s="23"/>
      <c r="AP9">
        <v>7.91</v>
      </c>
      <c r="AS9">
        <v>18.042200000000001</v>
      </c>
      <c r="AT9" t="s">
        <v>1428</v>
      </c>
      <c r="AU9" t="s">
        <v>1429</v>
      </c>
    </row>
    <row r="10" spans="1:53">
      <c r="A10" t="s">
        <v>1430</v>
      </c>
      <c r="B10" t="s">
        <v>36</v>
      </c>
      <c r="C10" s="23">
        <v>85.365077601800763</v>
      </c>
      <c r="D10" s="23">
        <v>7.711876995224496E-3</v>
      </c>
      <c r="G10" s="23">
        <v>1.1085</v>
      </c>
      <c r="H10" s="23">
        <v>14.824999999999999</v>
      </c>
      <c r="I10" s="32">
        <v>44.489999999999995</v>
      </c>
      <c r="J10" s="38">
        <v>275529.5134030031</v>
      </c>
      <c r="K10" s="38">
        <v>240.15499999999997</v>
      </c>
      <c r="L10" s="38">
        <v>186204.495</v>
      </c>
      <c r="M10" s="32">
        <v>23.48</v>
      </c>
      <c r="N10" s="38">
        <v>1758.7649999999999</v>
      </c>
      <c r="O10" s="23">
        <v>6.1</v>
      </c>
      <c r="P10" s="32">
        <v>53.5</v>
      </c>
      <c r="Q10" s="23">
        <v>6.98</v>
      </c>
      <c r="R10" s="38">
        <v>351.19499999999999</v>
      </c>
      <c r="S10" s="38">
        <v>1377.915</v>
      </c>
      <c r="T10" s="38">
        <v>180</v>
      </c>
      <c r="U10" s="38">
        <v>2277.0250000000001</v>
      </c>
      <c r="V10" s="23">
        <v>5.4450000000000003</v>
      </c>
      <c r="W10" s="32">
        <v>120.38499999999999</v>
      </c>
      <c r="X10" s="23">
        <v>0.20700000000000002</v>
      </c>
      <c r="Y10" s="23">
        <v>0.99500000000000011</v>
      </c>
      <c r="Z10" s="23">
        <v>8.9700000000000002E-2</v>
      </c>
      <c r="AA10" s="23">
        <v>3.0499999999999999E-2</v>
      </c>
      <c r="AB10" s="23">
        <v>0</v>
      </c>
      <c r="AC10" s="23">
        <v>0.82499999999999996</v>
      </c>
      <c r="AD10" s="23">
        <v>0</v>
      </c>
      <c r="AE10" s="23"/>
      <c r="AF10" s="38">
        <v>596.14099779574394</v>
      </c>
      <c r="AG10" s="38">
        <f>2*16.3453110761071</f>
        <v>32.690622152214203</v>
      </c>
      <c r="AH10" s="38">
        <v>339.53835899200141</v>
      </c>
      <c r="AI10" s="38">
        <f>2*19.7331641868066</f>
        <v>39.466328373613202</v>
      </c>
      <c r="AK10" s="23">
        <v>3.9812335014108133</v>
      </c>
      <c r="AL10" s="20">
        <v>0.23145209257549895</v>
      </c>
      <c r="AM10" s="23">
        <v>4.3016000000000005</v>
      </c>
      <c r="AN10" s="23">
        <v>0.30807635417214335</v>
      </c>
      <c r="AP10">
        <v>34.299999999999997</v>
      </c>
      <c r="AS10">
        <v>18.654199999999999</v>
      </c>
      <c r="AT10" t="s">
        <v>1431</v>
      </c>
      <c r="AU10" t="s">
        <v>1432</v>
      </c>
    </row>
    <row r="11" spans="1:53">
      <c r="A11" t="s">
        <v>34</v>
      </c>
      <c r="B11" t="s">
        <v>33</v>
      </c>
      <c r="C11" s="23">
        <v>88.501090046686414</v>
      </c>
      <c r="D11" s="23">
        <v>0.17206941326390116</v>
      </c>
      <c r="G11" s="23">
        <v>0.86333333333333329</v>
      </c>
      <c r="H11" s="23">
        <v>9.918333333333333</v>
      </c>
      <c r="I11" s="32">
        <v>37.542500000000004</v>
      </c>
      <c r="J11" s="38">
        <v>287838.33035805851</v>
      </c>
      <c r="K11" s="38">
        <v>234.00666666666666</v>
      </c>
      <c r="L11" s="38">
        <v>188888.39583333331</v>
      </c>
      <c r="M11" s="32">
        <v>23.927500000000002</v>
      </c>
      <c r="N11" s="38">
        <v>1652.6841666666669</v>
      </c>
      <c r="O11" s="23">
        <v>4.8541666666666661</v>
      </c>
      <c r="P11" s="32">
        <v>18.545000000000002</v>
      </c>
      <c r="Q11" s="23">
        <v>6.2808333333333337</v>
      </c>
      <c r="R11" s="38">
        <v>320.66750000000002</v>
      </c>
      <c r="S11" s="38">
        <v>1119.4208333333331</v>
      </c>
      <c r="T11" s="38">
        <v>157.52666666666664</v>
      </c>
      <c r="U11" s="38">
        <v>2170.3850000000002</v>
      </c>
      <c r="V11" s="23">
        <v>4.7208333333333332</v>
      </c>
      <c r="W11" s="32">
        <v>72.527500000000003</v>
      </c>
      <c r="X11" s="23">
        <v>0.13558333333333333</v>
      </c>
      <c r="Y11" s="23">
        <v>0.91083333333333338</v>
      </c>
      <c r="Z11" s="23">
        <v>6.0533333333333342E-2</v>
      </c>
      <c r="AA11" s="23">
        <v>8.6250000000000007E-3</v>
      </c>
      <c r="AB11" s="23">
        <v>0</v>
      </c>
      <c r="AC11" s="23">
        <v>0.63558333333333328</v>
      </c>
      <c r="AD11" s="23">
        <v>2.8999999999999998E-3</v>
      </c>
      <c r="AE11" s="23"/>
      <c r="AF11" s="38">
        <v>303.07091231713218</v>
      </c>
      <c r="AG11" s="38">
        <f>2*35.6441531059388</f>
        <v>71.288306211877597</v>
      </c>
      <c r="AH11" s="38">
        <v>282.20295280098469</v>
      </c>
      <c r="AI11" s="38">
        <f>2*23.4349749588322</f>
        <v>46.8699499176644</v>
      </c>
      <c r="AK11" s="23">
        <v>4.748475293612155</v>
      </c>
      <c r="AL11" s="20">
        <v>0.23357837472917747</v>
      </c>
      <c r="AM11" s="23"/>
      <c r="AN11" s="23"/>
      <c r="AP11">
        <v>16.600000000000001</v>
      </c>
      <c r="AS11">
        <v>18.374199999999998</v>
      </c>
      <c r="AT11" t="s">
        <v>1433</v>
      </c>
      <c r="AU11" t="s">
        <v>1429</v>
      </c>
    </row>
    <row r="12" spans="1:53">
      <c r="A12" t="s">
        <v>1067</v>
      </c>
      <c r="B12" t="s">
        <v>40</v>
      </c>
      <c r="C12" s="23">
        <v>89.42270947108689</v>
      </c>
      <c r="D12" s="23">
        <v>7.5575597830779218E-2</v>
      </c>
      <c r="G12" s="23">
        <v>1.0546666666666669</v>
      </c>
      <c r="H12" s="23">
        <v>15.445</v>
      </c>
      <c r="I12" s="32">
        <v>66.948333333333323</v>
      </c>
      <c r="J12" s="38">
        <v>292244.5126441943</v>
      </c>
      <c r="K12" s="38">
        <v>486.06500000000005</v>
      </c>
      <c r="L12" s="38">
        <v>189694.7116666667</v>
      </c>
      <c r="M12" s="32">
        <v>30.729999999999997</v>
      </c>
      <c r="N12" s="38">
        <v>2129.38</v>
      </c>
      <c r="O12" s="23">
        <v>7.2516666666666669</v>
      </c>
      <c r="P12" s="32">
        <v>22.86</v>
      </c>
      <c r="Q12" s="23">
        <v>10.963333333333335</v>
      </c>
      <c r="R12" s="38">
        <v>644.63833333333332</v>
      </c>
      <c r="S12" s="38">
        <v>1128.1183333333333</v>
      </c>
      <c r="T12" s="38">
        <v>153.94666666666666</v>
      </c>
      <c r="U12" s="38">
        <v>2538.2566666666667</v>
      </c>
      <c r="V12" s="23">
        <v>11.783333333333331</v>
      </c>
      <c r="W12" s="32">
        <v>85.53</v>
      </c>
      <c r="X12" s="23">
        <v>0.2436666666666667</v>
      </c>
      <c r="Y12" s="23">
        <v>0.97833333333333328</v>
      </c>
      <c r="Z12" s="23">
        <v>9.5983333333333323E-2</v>
      </c>
      <c r="AA12" s="23">
        <v>4.1300000000000003E-2</v>
      </c>
      <c r="AB12" s="23">
        <v>0</v>
      </c>
      <c r="AC12" s="23">
        <v>0.78683333333333327</v>
      </c>
      <c r="AD12" s="23">
        <v>0</v>
      </c>
      <c r="AE12" s="23"/>
      <c r="AF12" s="38">
        <v>239.4518849171283</v>
      </c>
      <c r="AG12" s="38">
        <f>2*15.2569548482616</f>
        <v>30.5139096965232</v>
      </c>
      <c r="AH12" s="38">
        <v>337.10595689412378</v>
      </c>
      <c r="AI12" s="38">
        <f>2*41.5066365881471</f>
        <v>83.013273176294206</v>
      </c>
      <c r="AK12" s="23">
        <v>4.2310878848021805</v>
      </c>
      <c r="AL12" s="20">
        <v>0.21892310767981821</v>
      </c>
      <c r="AM12" s="23"/>
      <c r="AN12" s="23"/>
      <c r="AP12">
        <v>12.2</v>
      </c>
      <c r="AS12">
        <v>17.940899999999999</v>
      </c>
      <c r="AT12" t="s">
        <v>1434</v>
      </c>
      <c r="AU12" t="s">
        <v>1432</v>
      </c>
      <c r="AW12" t="s">
        <v>1435</v>
      </c>
      <c r="AX12">
        <v>-0.22</v>
      </c>
      <c r="AZ12" t="s">
        <v>1436</v>
      </c>
      <c r="BA12" t="s">
        <v>1437</v>
      </c>
    </row>
    <row r="13" spans="1:53">
      <c r="A13" t="s">
        <v>1438</v>
      </c>
      <c r="B13" t="s">
        <v>38</v>
      </c>
      <c r="C13" s="23">
        <v>90.031221288061261</v>
      </c>
      <c r="D13" s="23">
        <v>2.3299219675723355E-2</v>
      </c>
      <c r="G13" s="23">
        <v>1.0953333333333333</v>
      </c>
      <c r="H13" s="23">
        <v>17.693333333333332</v>
      </c>
      <c r="I13" s="32">
        <v>56.166666666666664</v>
      </c>
      <c r="J13" s="38">
        <v>295284.66786504694</v>
      </c>
      <c r="K13" s="38">
        <v>327.87333333333339</v>
      </c>
      <c r="L13" s="38">
        <v>189484.36000000002</v>
      </c>
      <c r="M13" s="32">
        <v>17.850000000000001</v>
      </c>
      <c r="N13" s="38">
        <v>2286.6400000000003</v>
      </c>
      <c r="O13" s="23">
        <v>5.4033333333333333</v>
      </c>
      <c r="P13" s="32">
        <v>11.873333333333333</v>
      </c>
      <c r="Q13" s="23">
        <v>8.43</v>
      </c>
      <c r="R13" s="38">
        <v>813.47333333333336</v>
      </c>
      <c r="S13" s="38">
        <v>1023.9</v>
      </c>
      <c r="T13" s="38">
        <v>145.78</v>
      </c>
      <c r="U13" s="38">
        <v>2528.7733333333331</v>
      </c>
      <c r="V13" s="23">
        <v>6.38</v>
      </c>
      <c r="W13" s="32">
        <v>75.436666666666667</v>
      </c>
      <c r="X13" s="23">
        <v>0.158</v>
      </c>
      <c r="Y13" s="23">
        <v>1.0333333333333334</v>
      </c>
      <c r="Z13" s="23">
        <v>5.5833333333333339E-2</v>
      </c>
      <c r="AA13" s="23">
        <v>7.0000000000000001E-3</v>
      </c>
      <c r="AB13" s="23">
        <v>5.7999999999999996E-3</v>
      </c>
      <c r="AC13" s="23">
        <v>0.80366666666666664</v>
      </c>
      <c r="AD13" s="23">
        <v>0</v>
      </c>
      <c r="AE13" s="23"/>
      <c r="AF13" s="38">
        <v>213.9398722526538</v>
      </c>
      <c r="AG13" s="38">
        <f>2*16.187839500141</f>
        <v>32.375679000281998</v>
      </c>
      <c r="AH13" s="38">
        <v>292.41984140320557</v>
      </c>
      <c r="AI13" s="38">
        <f>2*8.11502658973668</f>
        <v>16.230053179473359</v>
      </c>
      <c r="AK13" s="23">
        <v>4.6485301225805244</v>
      </c>
      <c r="AL13" s="20">
        <v>8.8173533132966303E-2</v>
      </c>
      <c r="AM13" s="23"/>
      <c r="AN13" s="23"/>
      <c r="AP13">
        <v>8</v>
      </c>
    </row>
    <row r="14" spans="1:53">
      <c r="E14" s="128"/>
    </row>
    <row r="15" spans="1:53">
      <c r="A15" s="5" t="s">
        <v>41</v>
      </c>
      <c r="E15" s="128"/>
    </row>
    <row r="16" spans="1:53">
      <c r="A16" t="s">
        <v>1439</v>
      </c>
      <c r="B16" t="s">
        <v>43</v>
      </c>
      <c r="C16" s="23">
        <v>89.100722202496584</v>
      </c>
      <c r="D16" s="23">
        <v>2.3376780098261579E-2</v>
      </c>
      <c r="G16" s="23">
        <v>1.0993333333333333</v>
      </c>
      <c r="H16" s="23">
        <v>12.049999999999999</v>
      </c>
      <c r="I16" s="32">
        <v>43.333333333333336</v>
      </c>
      <c r="J16" s="38">
        <v>292519.4467601552</v>
      </c>
      <c r="K16" s="38">
        <v>284.71500000000003</v>
      </c>
      <c r="L16" s="38">
        <v>189780.37</v>
      </c>
      <c r="M16" s="32">
        <v>39.263333333333328</v>
      </c>
      <c r="N16" s="38">
        <v>2031.23</v>
      </c>
      <c r="O16" s="23">
        <v>5.5866666666666669</v>
      </c>
      <c r="P16" s="32">
        <v>12.35</v>
      </c>
      <c r="Q16" s="23">
        <v>8.3533333333333335</v>
      </c>
      <c r="R16" s="38">
        <v>402.96000000000004</v>
      </c>
      <c r="S16" s="38">
        <v>1049.3466666666666</v>
      </c>
      <c r="T16" s="38">
        <v>144.17333333333332</v>
      </c>
      <c r="U16" s="38">
        <v>2516.4349999999999</v>
      </c>
      <c r="V16" s="23">
        <v>7.42</v>
      </c>
      <c r="W16" s="32">
        <v>76.513333333333335</v>
      </c>
      <c r="X16" s="23">
        <v>0.13</v>
      </c>
      <c r="Y16" s="23">
        <v>0.65333333333333332</v>
      </c>
      <c r="Z16" s="23">
        <v>6.7499999999999991E-2</v>
      </c>
      <c r="AA16" s="23">
        <v>1.095E-2</v>
      </c>
      <c r="AB16" s="23">
        <v>0</v>
      </c>
      <c r="AC16" s="23">
        <v>0.88966666666666672</v>
      </c>
      <c r="AD16" s="23">
        <v>0.01</v>
      </c>
      <c r="AE16" s="23"/>
      <c r="AF16" s="38">
        <v>200.35932925206282</v>
      </c>
      <c r="AG16" s="38">
        <f>2*19.3638541389406</f>
        <v>38.727708277881199</v>
      </c>
      <c r="AH16" s="38">
        <v>233.00296473637013</v>
      </c>
      <c r="AI16" s="38">
        <f>2*18.5405386063459</f>
        <v>37.081077212691802</v>
      </c>
      <c r="AK16" s="23">
        <v>4.4432705892328448</v>
      </c>
      <c r="AL16" s="20">
        <v>3.663296773423691E-2</v>
      </c>
      <c r="AM16" s="23"/>
      <c r="AN16" s="23"/>
      <c r="AP16">
        <v>14</v>
      </c>
      <c r="AS16">
        <v>18.449000000000002</v>
      </c>
      <c r="AT16" t="s">
        <v>1440</v>
      </c>
      <c r="AU16" t="s">
        <v>1432</v>
      </c>
    </row>
    <row r="17" spans="1:53">
      <c r="A17" t="s">
        <v>1441</v>
      </c>
      <c r="B17" t="s">
        <v>45</v>
      </c>
      <c r="C17" s="23">
        <v>89.359368475548038</v>
      </c>
      <c r="D17" s="23">
        <v>4.0190900929044822E-2</v>
      </c>
      <c r="G17" s="23">
        <v>0.81966666666666677</v>
      </c>
      <c r="H17" s="23">
        <v>12.201666666666666</v>
      </c>
      <c r="I17" s="32">
        <v>35.013333333333335</v>
      </c>
      <c r="J17" s="38">
        <v>292941.67239391553</v>
      </c>
      <c r="K17" s="38">
        <v>329.71333333333337</v>
      </c>
      <c r="L17" s="38">
        <v>189780.37333333335</v>
      </c>
      <c r="M17" s="32">
        <v>20.096666666666664</v>
      </c>
      <c r="N17" s="38">
        <v>1839.65</v>
      </c>
      <c r="O17" s="23">
        <v>5.82</v>
      </c>
      <c r="P17" s="32">
        <v>15.695</v>
      </c>
      <c r="Q17" s="23">
        <v>7.0683333333333334</v>
      </c>
      <c r="R17" s="38">
        <v>468.16166666666663</v>
      </c>
      <c r="S17" s="38">
        <v>1085.3183333333336</v>
      </c>
      <c r="T17" s="38">
        <v>149.64333333333335</v>
      </c>
      <c r="U17" s="38">
        <v>2440.6183333333333</v>
      </c>
      <c r="V17" s="23">
        <v>4.4066666666666663</v>
      </c>
      <c r="W17" s="32">
        <v>71.978333333333325</v>
      </c>
      <c r="X17" s="23">
        <v>0.159</v>
      </c>
      <c r="Y17" s="23">
        <v>0.75249999999999995</v>
      </c>
      <c r="Z17" s="23">
        <v>6.108333333333333E-2</v>
      </c>
      <c r="AA17" s="23">
        <v>4.3E-3</v>
      </c>
      <c r="AB17" s="23">
        <v>0</v>
      </c>
      <c r="AC17" s="23">
        <v>0.84933333333333338</v>
      </c>
      <c r="AD17" s="23">
        <v>0.01</v>
      </c>
      <c r="AE17" s="23"/>
      <c r="AF17" s="38">
        <v>259.24589524628669</v>
      </c>
      <c r="AG17" s="38">
        <f>2*37.7943276586209</f>
        <v>75.588655317241802</v>
      </c>
      <c r="AH17" s="38">
        <v>271.73457517420036</v>
      </c>
      <c r="AI17" s="38">
        <f>2*18.0504577292064</f>
        <v>36.1009154584128</v>
      </c>
      <c r="AK17" s="23">
        <v>4.7413047477597416</v>
      </c>
      <c r="AL17" s="20">
        <v>0.13766553813950688</v>
      </c>
      <c r="AM17" s="23"/>
      <c r="AN17" s="23"/>
      <c r="AP17">
        <v>14.34</v>
      </c>
      <c r="AS17">
        <v>18.305</v>
      </c>
      <c r="AT17" t="s">
        <v>1434</v>
      </c>
      <c r="AU17" t="s">
        <v>1432</v>
      </c>
    </row>
    <row r="18" spans="1:53">
      <c r="A18" t="s">
        <v>52</v>
      </c>
      <c r="B18" t="s">
        <v>53</v>
      </c>
      <c r="C18" s="23">
        <v>89.611532682531717</v>
      </c>
      <c r="D18" s="23">
        <v>4.7252267378639787E-2</v>
      </c>
      <c r="G18" s="23">
        <v>1.2051666666666667</v>
      </c>
      <c r="H18" s="23">
        <v>13.158333333333335</v>
      </c>
      <c r="I18" s="32">
        <v>60.615000000000002</v>
      </c>
      <c r="J18" s="38">
        <v>295671.11336892907</v>
      </c>
      <c r="K18" s="38">
        <v>313.66999999999996</v>
      </c>
      <c r="L18" s="38">
        <v>190169.90166666667</v>
      </c>
      <c r="M18" s="32">
        <v>44.884166666666665</v>
      </c>
      <c r="N18" s="38">
        <v>1853.5716666666667</v>
      </c>
      <c r="O18" s="23">
        <v>5.7275000000000009</v>
      </c>
      <c r="P18" s="32">
        <v>17.054166666666667</v>
      </c>
      <c r="Q18" s="23">
        <v>6.8750000000000009</v>
      </c>
      <c r="R18" s="38">
        <v>638.45833333333326</v>
      </c>
      <c r="S18" s="38">
        <v>999.75</v>
      </c>
      <c r="T18" s="38">
        <v>143.83833333333334</v>
      </c>
      <c r="U18" s="38">
        <v>2465.6983333333333</v>
      </c>
      <c r="V18" s="23">
        <v>6.5183333333333326</v>
      </c>
      <c r="W18" s="32">
        <v>77.70416666666668</v>
      </c>
      <c r="X18" s="23">
        <v>0.15675</v>
      </c>
      <c r="Y18" s="23">
        <v>1.1033333333333333</v>
      </c>
      <c r="Z18" s="23">
        <v>7.8600000000000003E-2</v>
      </c>
      <c r="AA18" s="23">
        <v>1.0999999999999999E-2</v>
      </c>
      <c r="AB18" s="23">
        <v>0</v>
      </c>
      <c r="AC18" s="23">
        <v>0.91850000000000009</v>
      </c>
      <c r="AD18" s="23">
        <v>6.8333333333333328E-3</v>
      </c>
      <c r="AE18" s="23"/>
      <c r="AF18" s="38">
        <v>216.88815740800405</v>
      </c>
      <c r="AG18" s="38">
        <f>2*2.36076364289566</f>
        <v>4.7215272857913204</v>
      </c>
      <c r="AH18" s="38">
        <v>290.97085466194972</v>
      </c>
      <c r="AI18" s="38">
        <f>2*19.9148256089403</f>
        <v>39.829651217880603</v>
      </c>
      <c r="AK18" s="23">
        <v>4.0064423445423198</v>
      </c>
      <c r="AL18" s="20">
        <v>0.13571825774346777</v>
      </c>
      <c r="AM18" s="23"/>
      <c r="AN18" s="23"/>
      <c r="AP18">
        <v>17.28</v>
      </c>
      <c r="AS18">
        <v>18.486999999999998</v>
      </c>
      <c r="AT18" t="s">
        <v>1442</v>
      </c>
      <c r="AU18" t="s">
        <v>1432</v>
      </c>
    </row>
    <row r="19" spans="1:53">
      <c r="A19" t="s">
        <v>52</v>
      </c>
      <c r="C19" s="23">
        <v>89.731392918194004</v>
      </c>
      <c r="D19" s="23">
        <v>8.0586895218075952E-2</v>
      </c>
      <c r="G19" s="23">
        <v>1.2051666666666667</v>
      </c>
      <c r="H19" s="23">
        <v>13.158333333333335</v>
      </c>
      <c r="I19" s="32">
        <v>60.615000000000002</v>
      </c>
      <c r="J19" s="38">
        <v>295671.11336892907</v>
      </c>
      <c r="K19" s="38">
        <v>313.66999999999996</v>
      </c>
      <c r="L19" s="38">
        <v>190169.90166666667</v>
      </c>
      <c r="M19" s="32">
        <v>44.884166666666665</v>
      </c>
      <c r="N19" s="38">
        <v>1853.5716666666667</v>
      </c>
      <c r="O19" s="23">
        <v>5.7275000000000009</v>
      </c>
      <c r="P19" s="32">
        <v>17.054166666666667</v>
      </c>
      <c r="Q19" s="23">
        <v>6.8750000000000009</v>
      </c>
      <c r="R19" s="38">
        <v>638.45833333333326</v>
      </c>
      <c r="S19" s="38">
        <v>999.75</v>
      </c>
      <c r="T19" s="38">
        <v>143.83833333333334</v>
      </c>
      <c r="U19" s="38">
        <v>2465.6983333333333</v>
      </c>
      <c r="V19" s="23">
        <v>6.5183333333333326</v>
      </c>
      <c r="W19" s="32">
        <v>77.70416666666668</v>
      </c>
      <c r="X19" s="23">
        <v>0.15675</v>
      </c>
      <c r="Y19" s="23">
        <v>1.1033333333333333</v>
      </c>
      <c r="Z19" s="23">
        <v>7.8600000000000003E-2</v>
      </c>
      <c r="AA19" s="23">
        <v>1.0999999999999999E-2</v>
      </c>
      <c r="AB19" s="23">
        <v>0</v>
      </c>
      <c r="AC19" s="23">
        <v>0.91850000000000009</v>
      </c>
      <c r="AD19" s="23">
        <v>6.8333333333333328E-3</v>
      </c>
      <c r="AE19" s="23"/>
      <c r="AF19" s="38">
        <v>216.88815740800405</v>
      </c>
      <c r="AG19" s="38">
        <f>2*2.36076364289566</f>
        <v>4.7215272857913204</v>
      </c>
      <c r="AH19" s="38">
        <v>290.97085466194972</v>
      </c>
      <c r="AI19" s="38">
        <f>2*19.9148256089403</f>
        <v>39.829651217880603</v>
      </c>
      <c r="AK19" s="23">
        <v>4.0064423445423198</v>
      </c>
      <c r="AL19" s="20">
        <v>0.13571825774346777</v>
      </c>
      <c r="AM19" s="23"/>
      <c r="AN19" s="23"/>
      <c r="AP19">
        <v>17.28</v>
      </c>
    </row>
    <row r="21" spans="1:53">
      <c r="C21" s="23"/>
      <c r="D21" s="23"/>
      <c r="G21" s="23"/>
      <c r="H21" s="23"/>
      <c r="I21" s="32"/>
      <c r="J21" s="38"/>
      <c r="K21" s="38"/>
      <c r="L21" s="38"/>
      <c r="M21" s="32"/>
      <c r="N21" s="38"/>
      <c r="O21" s="23"/>
      <c r="P21" s="32"/>
      <c r="Q21" s="23"/>
      <c r="R21" s="38"/>
      <c r="S21" s="38"/>
      <c r="T21" s="38"/>
      <c r="U21" s="38"/>
      <c r="V21" s="23"/>
      <c r="W21" s="32"/>
      <c r="X21" s="23"/>
      <c r="Y21" s="23"/>
      <c r="Z21" s="23"/>
      <c r="AA21" s="23"/>
      <c r="AB21" s="23"/>
      <c r="AC21" s="23"/>
      <c r="AD21" s="23"/>
      <c r="AE21" s="23"/>
      <c r="AF21" s="38"/>
      <c r="AG21" s="38"/>
      <c r="AH21" s="38"/>
      <c r="AI21" s="38"/>
      <c r="AK21" s="23"/>
      <c r="AL21" s="20"/>
      <c r="AM21" s="23"/>
      <c r="AN21" s="23"/>
    </row>
    <row r="22" spans="1:53">
      <c r="A22" s="7" t="s">
        <v>75</v>
      </c>
      <c r="C22" s="23"/>
      <c r="D22" s="23"/>
      <c r="G22" s="23"/>
      <c r="H22" s="23"/>
      <c r="I22" s="32"/>
      <c r="J22" s="38"/>
      <c r="K22" s="38"/>
      <c r="L22" s="38"/>
      <c r="M22" s="32"/>
      <c r="N22" s="38"/>
      <c r="O22" s="23"/>
      <c r="P22" s="32"/>
      <c r="Q22" s="23"/>
      <c r="R22" s="38"/>
      <c r="S22" s="38"/>
      <c r="T22" s="38"/>
      <c r="U22" s="38"/>
      <c r="V22" s="23"/>
      <c r="W22" s="32"/>
      <c r="X22" s="23"/>
      <c r="Y22" s="23"/>
      <c r="Z22" s="23"/>
      <c r="AA22" s="23"/>
      <c r="AB22" s="23"/>
      <c r="AC22" s="23"/>
      <c r="AD22" s="23"/>
      <c r="AE22" s="23"/>
      <c r="AF22" s="38"/>
      <c r="AG22" s="38"/>
      <c r="AH22" s="38"/>
      <c r="AI22" s="38"/>
      <c r="AK22" s="23"/>
      <c r="AL22" s="20"/>
      <c r="AM22" s="23"/>
      <c r="AN22" s="23"/>
    </row>
    <row r="23" spans="1:53">
      <c r="A23" t="s">
        <v>76</v>
      </c>
      <c r="B23" t="s">
        <v>921</v>
      </c>
      <c r="C23" s="23">
        <v>80.473894908625354</v>
      </c>
      <c r="D23" s="23">
        <v>2.0596421696928102E-2</v>
      </c>
      <c r="E23" s="23"/>
      <c r="G23" s="23">
        <v>1.5016666666666667</v>
      </c>
      <c r="H23" s="23">
        <v>7.125</v>
      </c>
      <c r="I23" s="32">
        <v>57.672499999999999</v>
      </c>
      <c r="J23" s="38">
        <v>263055.61537119187</v>
      </c>
      <c r="K23" s="38">
        <v>251.44833333333332</v>
      </c>
      <c r="L23" s="38">
        <v>183236.24666666664</v>
      </c>
      <c r="M23" s="32">
        <v>54.61</v>
      </c>
      <c r="N23" s="38">
        <v>1203.7808333333332</v>
      </c>
      <c r="O23" s="23">
        <v>4.4616666666666669</v>
      </c>
      <c r="P23" s="32">
        <v>106.32166666666667</v>
      </c>
      <c r="Q23" s="23">
        <v>8.913333333333334</v>
      </c>
      <c r="R23" s="38">
        <v>164.50833333333333</v>
      </c>
      <c r="S23" s="38">
        <v>1372.6366666666668</v>
      </c>
      <c r="T23" s="38">
        <v>186.91666666666666</v>
      </c>
      <c r="U23" s="38">
        <v>2277.2616666666668</v>
      </c>
      <c r="V23" s="23">
        <v>3.7633333333333332</v>
      </c>
      <c r="W23" s="32">
        <v>154.35166666666666</v>
      </c>
      <c r="X23" s="23">
        <v>0.20733333333333334</v>
      </c>
      <c r="Y23" s="23">
        <v>0.89333333333333331</v>
      </c>
      <c r="Z23" s="23">
        <v>0.10883333333333334</v>
      </c>
      <c r="AA23" s="23">
        <v>5.6050000000000003E-2</v>
      </c>
      <c r="AB23" s="23"/>
      <c r="AC23" s="23">
        <v>0.76983333333333337</v>
      </c>
      <c r="AD23" s="23"/>
      <c r="AE23" s="23"/>
      <c r="AF23" s="38">
        <v>977.17585492806199</v>
      </c>
      <c r="AG23" s="38">
        <f>2*152.355023527407</f>
        <v>304.71004705481403</v>
      </c>
      <c r="AH23" s="38">
        <v>464.81004393918096</v>
      </c>
      <c r="AI23" s="38">
        <f>2*11.544498958212</f>
        <v>23.088997916423999</v>
      </c>
      <c r="AK23" s="23">
        <v>4.2108769610458001</v>
      </c>
      <c r="AL23" s="20">
        <v>0.56751606310158076</v>
      </c>
      <c r="AM23" s="23"/>
      <c r="AN23" s="23"/>
      <c r="AP23">
        <v>21.17</v>
      </c>
      <c r="AS23" s="129">
        <v>19186</v>
      </c>
      <c r="AT23" t="s">
        <v>1431</v>
      </c>
      <c r="AU23" t="s">
        <v>1432</v>
      </c>
    </row>
    <row r="24" spans="1:53">
      <c r="A24" t="s">
        <v>88</v>
      </c>
      <c r="B24" t="s">
        <v>89</v>
      </c>
      <c r="C24" s="23">
        <v>86.209569362640551</v>
      </c>
      <c r="D24" s="23">
        <v>0.38467436749423667</v>
      </c>
      <c r="G24" s="23">
        <v>1.0825</v>
      </c>
      <c r="H24" s="23">
        <v>5.3658333333333328</v>
      </c>
      <c r="I24" s="32">
        <v>69.915833333333325</v>
      </c>
      <c r="J24" s="38">
        <v>275397.14702365</v>
      </c>
      <c r="K24" s="38">
        <v>289.83</v>
      </c>
      <c r="L24" s="38">
        <v>186118.79666666666</v>
      </c>
      <c r="M24" s="32">
        <v>53.827500000000001</v>
      </c>
      <c r="N24" s="38">
        <v>1433.4675000000002</v>
      </c>
      <c r="O24" s="23">
        <v>5.1800000000000006</v>
      </c>
      <c r="P24" s="32">
        <v>64.668333333333337</v>
      </c>
      <c r="Q24" s="23">
        <v>8.4933333333333323</v>
      </c>
      <c r="R24" s="38">
        <v>450.1008333333333</v>
      </c>
      <c r="S24" s="38">
        <v>1288.0341666666668</v>
      </c>
      <c r="T24" s="38">
        <v>167.19166666666666</v>
      </c>
      <c r="U24" s="38">
        <v>2455.1999999999998</v>
      </c>
      <c r="V24" s="23">
        <v>3.0650000000000004</v>
      </c>
      <c r="W24" s="32">
        <v>115.43333333333334</v>
      </c>
      <c r="X24" s="23">
        <v>0.20616666666666666</v>
      </c>
      <c r="Y24" s="23">
        <v>0.85000000000000009</v>
      </c>
      <c r="Z24" s="23">
        <v>9.406666666666666E-2</v>
      </c>
      <c r="AA24" s="23">
        <v>4.2033333333333339E-2</v>
      </c>
      <c r="AB24" s="23">
        <v>0</v>
      </c>
      <c r="AC24" s="23">
        <v>0.81416666666666671</v>
      </c>
      <c r="AD24" s="23">
        <v>3.5999999999999999E-3</v>
      </c>
      <c r="AE24" s="23"/>
      <c r="AF24" s="38">
        <v>693.87652238356213</v>
      </c>
      <c r="AG24" s="38">
        <f>2*70.9372108998499</f>
        <v>141.8744217996998</v>
      </c>
      <c r="AH24" s="38">
        <v>395.91038787565469</v>
      </c>
      <c r="AI24" s="38">
        <f>2*37.1703322536228</f>
        <v>74.340664507245606</v>
      </c>
      <c r="AK24" s="23">
        <v>4.5712414301165412</v>
      </c>
      <c r="AL24" s="20">
        <v>8.2331079333481702E-2</v>
      </c>
      <c r="AM24" s="23"/>
      <c r="AN24" s="23"/>
      <c r="AP24">
        <v>15.3</v>
      </c>
      <c r="AS24">
        <v>19.18</v>
      </c>
      <c r="AT24" t="s">
        <v>1443</v>
      </c>
      <c r="AU24" t="s">
        <v>1429</v>
      </c>
      <c r="AW24" t="s">
        <v>1444</v>
      </c>
      <c r="AY24">
        <v>0.105</v>
      </c>
      <c r="AZ24" t="s">
        <v>1445</v>
      </c>
      <c r="BA24" t="s">
        <v>1446</v>
      </c>
    </row>
    <row r="25" spans="1:53">
      <c r="A25" t="s">
        <v>88</v>
      </c>
      <c r="B25" t="s">
        <v>89</v>
      </c>
      <c r="C25" s="23">
        <v>86.950993233975893</v>
      </c>
      <c r="D25" s="23">
        <v>0.32572191036496445</v>
      </c>
      <c r="G25" s="23">
        <v>1.0825</v>
      </c>
      <c r="H25" s="23">
        <v>5.3658333333333328</v>
      </c>
      <c r="I25" s="32">
        <v>69.915833333333325</v>
      </c>
      <c r="J25" s="38">
        <v>275397.14702365</v>
      </c>
      <c r="K25" s="38">
        <v>289.83</v>
      </c>
      <c r="L25" s="38">
        <v>186118.79666666666</v>
      </c>
      <c r="M25" s="32">
        <v>53.827500000000001</v>
      </c>
      <c r="N25" s="38">
        <v>1433.4675000000002</v>
      </c>
      <c r="O25" s="23">
        <v>5.1800000000000006</v>
      </c>
      <c r="P25" s="32">
        <v>64.668333333333337</v>
      </c>
      <c r="Q25" s="23">
        <v>8.4933333333333323</v>
      </c>
      <c r="R25" s="38">
        <v>450.1008333333333</v>
      </c>
      <c r="S25" s="38">
        <v>1288.0341666666668</v>
      </c>
      <c r="T25" s="38">
        <v>167.19166666666666</v>
      </c>
      <c r="U25" s="38">
        <v>2455.1999999999998</v>
      </c>
      <c r="V25" s="23">
        <v>3.0650000000000004</v>
      </c>
      <c r="W25" s="32">
        <v>115.43333333333334</v>
      </c>
      <c r="X25" s="23">
        <v>0.20616666666666666</v>
      </c>
      <c r="Y25" s="23">
        <v>0.85000000000000009</v>
      </c>
      <c r="Z25" s="23">
        <v>9.406666666666666E-2</v>
      </c>
      <c r="AA25" s="23">
        <v>4.2033333333333339E-2</v>
      </c>
      <c r="AB25" s="23">
        <v>0</v>
      </c>
      <c r="AC25" s="23">
        <v>0.81416666666666671</v>
      </c>
      <c r="AD25" s="23">
        <v>3.5999999999999999E-3</v>
      </c>
      <c r="AE25" s="23"/>
      <c r="AF25" s="38">
        <v>693.87652238356213</v>
      </c>
      <c r="AG25" s="38">
        <f>2*70.9372108998499</f>
        <v>141.8744217996998</v>
      </c>
      <c r="AH25" s="38">
        <v>395.91038787565469</v>
      </c>
      <c r="AI25" s="38">
        <f>2*37.1703322536228</f>
        <v>74.340664507245606</v>
      </c>
      <c r="AK25" s="23">
        <v>4.5712414301165412</v>
      </c>
      <c r="AL25" s="20">
        <v>8.2331079333481702E-2</v>
      </c>
      <c r="AM25" s="23"/>
      <c r="AN25" s="23"/>
      <c r="AP25">
        <v>15.3</v>
      </c>
      <c r="AS25">
        <v>19.18</v>
      </c>
      <c r="AT25" t="s">
        <v>1443</v>
      </c>
      <c r="AU25" t="s">
        <v>1429</v>
      </c>
    </row>
    <row r="26" spans="1:53">
      <c r="A26" t="s">
        <v>78</v>
      </c>
      <c r="B26" t="s">
        <v>923</v>
      </c>
      <c r="C26" s="23">
        <v>88.049868916582241</v>
      </c>
      <c r="D26" s="23">
        <v>1.0397009109748038E-2</v>
      </c>
      <c r="G26" s="23">
        <v>1.1713333333333333</v>
      </c>
      <c r="H26" s="23">
        <v>9.4866666666666681</v>
      </c>
      <c r="I26" s="32">
        <v>49.041666666666664</v>
      </c>
      <c r="J26" s="38">
        <v>281212.72470664902</v>
      </c>
      <c r="K26" s="38">
        <v>208.73</v>
      </c>
      <c r="L26" s="38">
        <v>187676.92000000004</v>
      </c>
      <c r="M26" s="32">
        <v>32.575000000000003</v>
      </c>
      <c r="N26" s="38">
        <v>1895.3216666666667</v>
      </c>
      <c r="O26" s="23">
        <v>4.9008333333333329</v>
      </c>
      <c r="P26" s="32">
        <v>73.764999999999986</v>
      </c>
      <c r="Q26" s="23">
        <v>6.5350000000000001</v>
      </c>
      <c r="R26" s="38">
        <v>460.03999999999996</v>
      </c>
      <c r="S26" s="38">
        <v>1191.1166666666666</v>
      </c>
      <c r="T26" s="38">
        <v>162.82666666666665</v>
      </c>
      <c r="U26" s="38">
        <v>2346.67</v>
      </c>
      <c r="V26" s="23">
        <v>5.0116666666666667</v>
      </c>
      <c r="W26" s="32">
        <v>102.70500000000001</v>
      </c>
      <c r="X26" s="23">
        <v>0.16650000000000001</v>
      </c>
      <c r="Y26" s="23">
        <v>0.97666666666666668</v>
      </c>
      <c r="Z26" s="23">
        <v>7.9066666666666674E-2</v>
      </c>
      <c r="AA26" s="23">
        <v>3.0516666666666664E-2</v>
      </c>
      <c r="AB26" s="23">
        <v>0</v>
      </c>
      <c r="AC26" s="23">
        <v>0.79566666666666674</v>
      </c>
      <c r="AD26" s="23">
        <v>1.3474999999999999E-2</v>
      </c>
      <c r="AE26" s="23"/>
      <c r="AF26" s="38">
        <v>904.28321417053439</v>
      </c>
      <c r="AG26" s="38">
        <f>2*198.095362434634</f>
        <v>396.19072486926802</v>
      </c>
      <c r="AH26" s="38">
        <v>373.45234409886501</v>
      </c>
      <c r="AI26" s="38">
        <f>2*72.4503826770984</f>
        <v>144.90076535419681</v>
      </c>
      <c r="AK26" s="23">
        <v>4.2539211078137162</v>
      </c>
      <c r="AL26" s="20">
        <v>0.18116217207850829</v>
      </c>
      <c r="AM26" s="23">
        <v>4.9740000000000002</v>
      </c>
      <c r="AN26" s="23">
        <v>7.7999999999999847E-2</v>
      </c>
      <c r="AP26">
        <v>20.53</v>
      </c>
      <c r="AS26">
        <v>19.237100000000002</v>
      </c>
      <c r="AT26" t="s">
        <v>1428</v>
      </c>
      <c r="AU26" t="s">
        <v>1429</v>
      </c>
    </row>
    <row r="27" spans="1:53">
      <c r="A27" t="s">
        <v>78</v>
      </c>
      <c r="B27" t="s">
        <v>923</v>
      </c>
      <c r="C27" s="23">
        <v>88.048442485488138</v>
      </c>
      <c r="D27" s="23">
        <v>4.8477558911211381E-2</v>
      </c>
      <c r="G27" s="23">
        <v>1.1713333333333333</v>
      </c>
      <c r="H27" s="23">
        <v>9.4866666666666681</v>
      </c>
      <c r="I27" s="32">
        <v>49.041666666666664</v>
      </c>
      <c r="J27" s="38">
        <v>281212.72470664902</v>
      </c>
      <c r="K27" s="38">
        <v>208.73</v>
      </c>
      <c r="L27" s="38">
        <v>187676.92000000004</v>
      </c>
      <c r="M27" s="32">
        <v>32.575000000000003</v>
      </c>
      <c r="N27" s="38">
        <v>1895.3216666666667</v>
      </c>
      <c r="O27" s="23">
        <v>4.9008333333333329</v>
      </c>
      <c r="P27" s="32">
        <v>73.764999999999986</v>
      </c>
      <c r="Q27" s="23">
        <v>6.5350000000000001</v>
      </c>
      <c r="R27" s="38">
        <v>460.03999999999996</v>
      </c>
      <c r="S27" s="38">
        <v>1191.1166666666666</v>
      </c>
      <c r="T27" s="38">
        <v>162.82666666666665</v>
      </c>
      <c r="U27" s="38">
        <v>2346.67</v>
      </c>
      <c r="V27" s="23">
        <v>5.0116666666666667</v>
      </c>
      <c r="W27" s="32">
        <v>102.70500000000001</v>
      </c>
      <c r="X27" s="23">
        <v>0.16650000000000001</v>
      </c>
      <c r="Y27" s="23">
        <v>0.97666666666666668</v>
      </c>
      <c r="Z27" s="23">
        <v>7.9066666666666674E-2</v>
      </c>
      <c r="AA27" s="23">
        <v>3.0516666666666664E-2</v>
      </c>
      <c r="AB27" s="23">
        <v>0</v>
      </c>
      <c r="AC27" s="23">
        <v>0.79566666666666674</v>
      </c>
      <c r="AD27" s="23">
        <v>1.3474999999999999E-2</v>
      </c>
      <c r="AE27" s="23"/>
      <c r="AF27" s="38">
        <v>904.28321417053439</v>
      </c>
      <c r="AG27" s="38">
        <f>2*198.095362434634</f>
        <v>396.19072486926802</v>
      </c>
      <c r="AH27" s="38">
        <v>373.45234409886501</v>
      </c>
      <c r="AI27" s="38">
        <f>2*72.4503826770984</f>
        <v>144.90076535419681</v>
      </c>
      <c r="AK27" s="23">
        <v>4.2539211078137162</v>
      </c>
      <c r="AL27" s="20">
        <v>0.18116217207850829</v>
      </c>
      <c r="AM27" s="23">
        <v>4.9740000000000002</v>
      </c>
      <c r="AN27" s="23">
        <v>7.7999999999999847E-2</v>
      </c>
      <c r="AP27">
        <v>20.53</v>
      </c>
      <c r="AS27">
        <v>19.237100000000002</v>
      </c>
      <c r="AT27" t="s">
        <v>1428</v>
      </c>
      <c r="AU27" t="s">
        <v>1429</v>
      </c>
    </row>
    <row r="28" spans="1:53">
      <c r="A28" t="s">
        <v>79</v>
      </c>
      <c r="B28" t="s">
        <v>80</v>
      </c>
      <c r="C28" s="23">
        <v>88.44856209399363</v>
      </c>
      <c r="D28" s="23">
        <v>0.12477873409370323</v>
      </c>
      <c r="G28" s="23">
        <v>1.2528333333333332</v>
      </c>
      <c r="H28" s="23">
        <v>8.4933333333333323</v>
      </c>
      <c r="I28" s="32">
        <v>57.53</v>
      </c>
      <c r="J28" s="38">
        <v>285676.2959089661</v>
      </c>
      <c r="K28" s="38">
        <v>195.55666666666667</v>
      </c>
      <c r="L28" s="38">
        <v>188144.36000000004</v>
      </c>
      <c r="M28" s="32">
        <v>31.268333333333338</v>
      </c>
      <c r="N28" s="38">
        <v>1773.7649999999999</v>
      </c>
      <c r="O28" s="23">
        <v>3.9783333333333335</v>
      </c>
      <c r="P28" s="32">
        <v>53.66</v>
      </c>
      <c r="Q28" s="23">
        <v>5.9966666666666661</v>
      </c>
      <c r="R28" s="38">
        <v>534.95249999999999</v>
      </c>
      <c r="S28" s="38">
        <v>1106.4549999999999</v>
      </c>
      <c r="T28" s="38">
        <v>154.46833333333333</v>
      </c>
      <c r="U28" s="38">
        <v>2585.876666666667</v>
      </c>
      <c r="V28" s="23">
        <v>5.0633333333333326</v>
      </c>
      <c r="W28" s="32">
        <v>97.691666666666663</v>
      </c>
      <c r="X28" s="23">
        <v>0.1484166666666667</v>
      </c>
      <c r="Y28" s="23">
        <v>0.90666666666666673</v>
      </c>
      <c r="Z28" s="23">
        <v>7.4866666666666665E-2</v>
      </c>
      <c r="AA28" s="23">
        <v>2.5249999999999998E-2</v>
      </c>
      <c r="AB28" s="23">
        <v>3.2499999999999999E-3</v>
      </c>
      <c r="AC28" s="23">
        <v>0.79116666666666668</v>
      </c>
      <c r="AD28" s="23">
        <v>6.0000000000000001E-3</v>
      </c>
      <c r="AE28" s="23"/>
      <c r="AF28" s="38">
        <v>722.53342555999166</v>
      </c>
      <c r="AG28" s="38">
        <f>2*29.4802521239507</f>
        <v>58.960504247901397</v>
      </c>
      <c r="AH28" s="38">
        <v>394.39953766229382</v>
      </c>
      <c r="AI28" s="38">
        <f>2*80.5385425460735</f>
        <v>161.077085092147</v>
      </c>
      <c r="AK28" s="23">
        <v>3.8911078918692867</v>
      </c>
      <c r="AL28" s="20">
        <v>6.0647533540290968E-2</v>
      </c>
      <c r="AM28" s="23">
        <v>5.1865000000000006</v>
      </c>
      <c r="AN28" s="23">
        <v>5.2371270750288142E-2</v>
      </c>
      <c r="AP28">
        <v>19.96</v>
      </c>
    </row>
    <row r="29" spans="1:53">
      <c r="A29" t="s">
        <v>77</v>
      </c>
      <c r="B29" t="s">
        <v>922</v>
      </c>
      <c r="C29" s="23">
        <v>77.822881916041041</v>
      </c>
      <c r="D29" s="23">
        <v>0.19772053324116029</v>
      </c>
      <c r="G29" s="23">
        <v>1.3575000000000002</v>
      </c>
      <c r="H29" s="23">
        <v>8.0850000000000009</v>
      </c>
      <c r="I29" s="32">
        <v>56.51166666666667</v>
      </c>
      <c r="J29" s="38">
        <v>262879.12686538772</v>
      </c>
      <c r="K29" s="38">
        <v>233.27999999999997</v>
      </c>
      <c r="L29" s="38">
        <v>183547.87166666667</v>
      </c>
      <c r="M29" s="32">
        <v>38.158333333333331</v>
      </c>
      <c r="N29" s="38">
        <v>1663.6366666666668</v>
      </c>
      <c r="O29" s="23">
        <v>5.4666666666666668</v>
      </c>
      <c r="P29" s="32">
        <v>83.399166666666673</v>
      </c>
      <c r="Q29" s="23">
        <v>8.7183333333333319</v>
      </c>
      <c r="R29" s="38">
        <v>280.45166666666665</v>
      </c>
      <c r="S29" s="38">
        <v>1514.115</v>
      </c>
      <c r="T29" s="38">
        <v>180.85166666666666</v>
      </c>
      <c r="U29" s="38">
        <v>1674.6</v>
      </c>
      <c r="V29" s="23">
        <v>3.8316666666666661</v>
      </c>
      <c r="W29" s="32">
        <v>131.535</v>
      </c>
      <c r="X29" s="23">
        <v>0.19141666666666668</v>
      </c>
      <c r="Y29" s="23">
        <v>1.0283333333333333</v>
      </c>
      <c r="Z29" s="23">
        <v>9.9166666666666667E-2</v>
      </c>
      <c r="AA29" s="23">
        <v>3.1625E-2</v>
      </c>
      <c r="AB29" s="23">
        <v>0</v>
      </c>
      <c r="AC29" s="23">
        <v>0.78533333333333333</v>
      </c>
      <c r="AD29" s="23">
        <v>4.8500000000000001E-3</v>
      </c>
      <c r="AE29" s="23"/>
      <c r="AF29" s="38">
        <v>849.12578571521703</v>
      </c>
      <c r="AG29" s="38">
        <f>2*230.463140539838</f>
        <v>460.92628107967602</v>
      </c>
      <c r="AH29" s="38">
        <v>341.64315633168627</v>
      </c>
      <c r="AI29" s="38">
        <f>2*36.5264521500066</f>
        <v>73.052904300013196</v>
      </c>
      <c r="AK29" s="23">
        <v>3.864293679166559</v>
      </c>
      <c r="AL29" s="20">
        <v>0.11527956095552969</v>
      </c>
      <c r="AM29" s="23"/>
      <c r="AN29" s="23"/>
      <c r="AP29">
        <v>21.14</v>
      </c>
    </row>
    <row r="30" spans="1:53">
      <c r="A30" t="s">
        <v>77</v>
      </c>
      <c r="B30" t="s">
        <v>922</v>
      </c>
      <c r="C30" s="23">
        <v>80.494879197859248</v>
      </c>
      <c r="D30" s="23">
        <v>0.18911717067640607</v>
      </c>
      <c r="G30" s="23">
        <v>1.3575000000000002</v>
      </c>
      <c r="H30" s="23">
        <v>8.0850000000000009</v>
      </c>
      <c r="I30" s="32">
        <v>56.51166666666667</v>
      </c>
      <c r="J30" s="38">
        <v>262879.12686538772</v>
      </c>
      <c r="K30" s="38">
        <v>233.27999999999997</v>
      </c>
      <c r="L30" s="38">
        <v>183547.87166666667</v>
      </c>
      <c r="M30" s="32">
        <v>38.158333333333331</v>
      </c>
      <c r="N30" s="38">
        <v>1663.6366666666668</v>
      </c>
      <c r="O30" s="23">
        <v>5.4666666666666668</v>
      </c>
      <c r="P30" s="32">
        <v>83.399166666666673</v>
      </c>
      <c r="Q30" s="23">
        <v>8.7183333333333319</v>
      </c>
      <c r="R30" s="38">
        <v>280.45166666666665</v>
      </c>
      <c r="S30" s="38">
        <v>1514.115</v>
      </c>
      <c r="T30" s="38">
        <v>180.85166666666666</v>
      </c>
      <c r="U30" s="38">
        <v>1674.6</v>
      </c>
      <c r="V30" s="23">
        <v>3.8316666666666661</v>
      </c>
      <c r="W30" s="32">
        <v>131.535</v>
      </c>
      <c r="X30" s="23">
        <v>0.19141666666666668</v>
      </c>
      <c r="Y30" s="23">
        <v>1.0283333333333333</v>
      </c>
      <c r="Z30" s="23">
        <v>9.9166666666666667E-2</v>
      </c>
      <c r="AA30" s="23">
        <v>3.1625E-2</v>
      </c>
      <c r="AB30" s="23">
        <v>0</v>
      </c>
      <c r="AC30" s="23">
        <v>0.78533333333333333</v>
      </c>
      <c r="AD30" s="23">
        <v>4.8500000000000001E-3</v>
      </c>
      <c r="AE30" s="23"/>
      <c r="AF30" s="38">
        <v>849.12578571521703</v>
      </c>
      <c r="AG30" s="38">
        <f>2*230.463140539838</f>
        <v>460.92628107967602</v>
      </c>
      <c r="AH30" s="38">
        <v>341.64315633168627</v>
      </c>
      <c r="AI30" s="38">
        <f>2*36.5264521500066</f>
        <v>73.052904300013196</v>
      </c>
      <c r="AK30" s="23">
        <v>3.864293679166559</v>
      </c>
      <c r="AL30" s="20">
        <v>0.11527956095552969</v>
      </c>
      <c r="AM30" s="23"/>
      <c r="AN30" s="23"/>
      <c r="AP30">
        <v>21.14</v>
      </c>
    </row>
    <row r="31" spans="1:53">
      <c r="A31" t="s">
        <v>77</v>
      </c>
      <c r="B31" t="s">
        <v>922</v>
      </c>
      <c r="C31" s="23">
        <v>84.996608352961331</v>
      </c>
      <c r="D31" s="23">
        <v>0.22505223340572394</v>
      </c>
      <c r="G31" s="23">
        <v>1.3575000000000002</v>
      </c>
      <c r="H31" s="23">
        <v>8.0850000000000009</v>
      </c>
      <c r="I31" s="32">
        <v>56.51166666666667</v>
      </c>
      <c r="J31" s="38">
        <v>262879.12686538772</v>
      </c>
      <c r="K31" s="38">
        <v>233.27999999999997</v>
      </c>
      <c r="L31" s="38">
        <v>183547.87166666667</v>
      </c>
      <c r="M31" s="32">
        <v>38.158333333333331</v>
      </c>
      <c r="N31" s="38">
        <v>1663.6366666666668</v>
      </c>
      <c r="O31" s="23">
        <v>5.4666666666666668</v>
      </c>
      <c r="P31" s="32">
        <v>83.399166666666673</v>
      </c>
      <c r="Q31" s="23">
        <v>8.7183333333333319</v>
      </c>
      <c r="R31" s="38">
        <v>280.45166666666665</v>
      </c>
      <c r="S31" s="38">
        <v>1514.115</v>
      </c>
      <c r="T31" s="38">
        <v>180.85166666666666</v>
      </c>
      <c r="U31" s="38">
        <v>1674.6</v>
      </c>
      <c r="V31" s="23">
        <v>3.8316666666666661</v>
      </c>
      <c r="W31" s="32">
        <v>131.535</v>
      </c>
      <c r="X31" s="23">
        <v>0.19141666666666668</v>
      </c>
      <c r="Y31" s="23">
        <v>1.0283333333333333</v>
      </c>
      <c r="Z31" s="23">
        <v>9.9166666666666667E-2</v>
      </c>
      <c r="AA31" s="23">
        <v>3.1625E-2</v>
      </c>
      <c r="AB31" s="23">
        <v>0</v>
      </c>
      <c r="AC31" s="23">
        <v>0.78533333333333333</v>
      </c>
      <c r="AD31" s="23">
        <v>4.8500000000000001E-3</v>
      </c>
      <c r="AE31" s="23"/>
      <c r="AF31" s="38">
        <v>849.12578571521703</v>
      </c>
      <c r="AG31" s="38">
        <f>2*230.463140539838</f>
        <v>460.92628107967602</v>
      </c>
      <c r="AH31" s="38">
        <v>341.64315633168627</v>
      </c>
      <c r="AI31" s="38">
        <f>2*36.5264521500066</f>
        <v>73.052904300013196</v>
      </c>
      <c r="AK31" s="23">
        <v>3.864293679166559</v>
      </c>
      <c r="AL31" s="20">
        <v>0.11527956095552969</v>
      </c>
      <c r="AM31" s="23"/>
      <c r="AN31" s="23"/>
      <c r="AP31">
        <v>21.14</v>
      </c>
    </row>
    <row r="32" spans="1:53">
      <c r="C32" s="23"/>
      <c r="D32" s="23"/>
      <c r="G32" s="23"/>
      <c r="H32" s="23"/>
      <c r="I32" s="32"/>
      <c r="J32" s="38"/>
      <c r="K32" s="38"/>
      <c r="L32" s="38"/>
      <c r="M32" s="32"/>
      <c r="N32" s="38"/>
      <c r="O32" s="23"/>
      <c r="P32" s="32"/>
      <c r="Q32" s="23"/>
      <c r="R32" s="38"/>
      <c r="S32" s="38"/>
      <c r="T32" s="38"/>
      <c r="U32" s="38"/>
      <c r="V32" s="23"/>
      <c r="W32" s="32"/>
      <c r="X32" s="23"/>
      <c r="Y32" s="23"/>
      <c r="Z32" s="23"/>
      <c r="AA32" s="23"/>
      <c r="AB32" s="23"/>
      <c r="AC32" s="23"/>
      <c r="AD32" s="23"/>
      <c r="AE32" s="23"/>
      <c r="AF32" s="38"/>
      <c r="AG32" s="38"/>
      <c r="AH32" s="38"/>
      <c r="AI32" s="38"/>
      <c r="AK32" s="23"/>
      <c r="AL32" s="20"/>
      <c r="AM32" s="23"/>
      <c r="AN32" s="23"/>
    </row>
    <row r="33" spans="1:47">
      <c r="A33" s="5" t="s">
        <v>90</v>
      </c>
      <c r="C33" s="23"/>
      <c r="D33" s="23"/>
      <c r="G33" s="23"/>
      <c r="H33" s="23"/>
      <c r="I33" s="32"/>
      <c r="J33" s="38"/>
      <c r="K33" s="38"/>
      <c r="L33" s="38"/>
      <c r="M33" s="32"/>
      <c r="N33" s="38"/>
      <c r="O33" s="23"/>
      <c r="P33" s="32"/>
      <c r="Q33" s="23"/>
      <c r="R33" s="38"/>
      <c r="S33" s="38"/>
      <c r="T33" s="38"/>
      <c r="U33" s="38"/>
      <c r="V33" s="23"/>
      <c r="W33" s="32"/>
      <c r="X33" s="23"/>
      <c r="Y33" s="23"/>
      <c r="Z33" s="23"/>
      <c r="AA33" s="23"/>
      <c r="AB33" s="23"/>
      <c r="AC33" s="23"/>
      <c r="AD33" s="23"/>
      <c r="AE33" s="23"/>
      <c r="AF33" s="38"/>
      <c r="AG33" s="38"/>
      <c r="AH33" s="38"/>
      <c r="AI33" s="38"/>
      <c r="AK33" s="23"/>
      <c r="AL33" s="20"/>
      <c r="AM33" s="23"/>
      <c r="AN33" s="23"/>
    </row>
    <row r="34" spans="1:47">
      <c r="A34" t="s">
        <v>1447</v>
      </c>
      <c r="B34" t="s">
        <v>92</v>
      </c>
      <c r="C34" s="23">
        <v>85.656407726313773</v>
      </c>
      <c r="D34" s="23">
        <v>3.6178070322433517E-2</v>
      </c>
      <c r="G34" s="23">
        <v>0.96650000000000003</v>
      </c>
      <c r="H34" s="23">
        <v>9.9391666666666669</v>
      </c>
      <c r="I34" s="32">
        <v>43.274999999999999</v>
      </c>
      <c r="J34" s="38">
        <v>275372.12103393173</v>
      </c>
      <c r="K34" s="38">
        <v>254.52666666666667</v>
      </c>
      <c r="L34" s="38">
        <v>186118.79499999998</v>
      </c>
      <c r="M34" s="32">
        <v>43.028333333333336</v>
      </c>
      <c r="N34" s="38">
        <v>1951.0416666666665</v>
      </c>
      <c r="O34" s="23">
        <v>6.5233333333333334</v>
      </c>
      <c r="P34" s="32">
        <v>55.456666666666663</v>
      </c>
      <c r="Q34" s="23">
        <v>7.7916666666666679</v>
      </c>
      <c r="R34" s="38">
        <v>274.22500000000002</v>
      </c>
      <c r="S34" s="38">
        <v>1369.2925</v>
      </c>
      <c r="T34" s="38">
        <v>181.95333333333335</v>
      </c>
      <c r="U34" s="38">
        <v>1565.5416666666665</v>
      </c>
      <c r="V34" s="23">
        <v>5.5908333333333324</v>
      </c>
      <c r="W34" s="32">
        <v>102.62833333333334</v>
      </c>
      <c r="X34" s="23">
        <v>0.16583333333333333</v>
      </c>
      <c r="Y34" s="23">
        <v>1.1358333333333335</v>
      </c>
      <c r="Z34" s="23">
        <v>8.376666666666667E-2</v>
      </c>
      <c r="AA34" s="23">
        <v>3.1316666666666666E-2</v>
      </c>
      <c r="AB34" s="23">
        <v>0</v>
      </c>
      <c r="AC34" s="23">
        <v>0.84516666666666662</v>
      </c>
      <c r="AD34" s="23">
        <v>5.4999999999999997E-3</v>
      </c>
      <c r="AE34" s="23"/>
      <c r="AF34" s="38">
        <v>688.51472739458563</v>
      </c>
      <c r="AG34" s="38">
        <f>2*27.6016705151028</f>
        <v>55.2033410302056</v>
      </c>
      <c r="AH34" s="38">
        <v>254.08136566192471</v>
      </c>
      <c r="AI34" s="38">
        <f>2*22.3771903239146</f>
        <v>44.754380647829201</v>
      </c>
      <c r="AK34" s="23">
        <v>4.1783155308102948</v>
      </c>
      <c r="AL34" s="20">
        <v>0.12705078288251737</v>
      </c>
      <c r="AM34" s="23"/>
      <c r="AN34" s="23"/>
      <c r="AP34">
        <v>8.02</v>
      </c>
      <c r="AS34" t="s">
        <v>1448</v>
      </c>
      <c r="AT34" t="s">
        <v>1449</v>
      </c>
      <c r="AU34" t="s">
        <v>1429</v>
      </c>
    </row>
    <row r="35" spans="1:47">
      <c r="C35" s="23"/>
      <c r="D35" s="23"/>
      <c r="G35" s="23"/>
      <c r="H35" s="23"/>
      <c r="I35" s="32"/>
      <c r="J35" s="38"/>
      <c r="K35" s="38"/>
      <c r="L35" s="38"/>
      <c r="M35" s="32"/>
      <c r="N35" s="38"/>
      <c r="O35" s="23"/>
      <c r="P35" s="32"/>
      <c r="Q35" s="23"/>
      <c r="R35" s="38"/>
      <c r="S35" s="38"/>
      <c r="T35" s="38"/>
      <c r="U35" s="38"/>
      <c r="V35" s="23"/>
      <c r="W35" s="32"/>
      <c r="X35" s="23"/>
      <c r="Y35" s="23"/>
      <c r="Z35" s="23"/>
      <c r="AA35" s="23"/>
      <c r="AB35" s="23"/>
      <c r="AC35" s="23"/>
      <c r="AD35" s="23"/>
      <c r="AE35" s="23"/>
      <c r="AF35" s="38"/>
      <c r="AG35" s="38"/>
      <c r="AH35" s="38"/>
      <c r="AI35" s="38"/>
      <c r="AK35" s="23"/>
      <c r="AL35" s="20"/>
      <c r="AM35" s="23"/>
      <c r="AN35" s="23"/>
    </row>
    <row r="36" spans="1:47">
      <c r="A36" s="5" t="s">
        <v>95</v>
      </c>
      <c r="C36" s="23"/>
      <c r="D36" s="23"/>
      <c r="G36" s="23"/>
      <c r="H36" s="23"/>
      <c r="I36" s="32"/>
      <c r="J36" s="38"/>
      <c r="K36" s="38"/>
      <c r="L36" s="38"/>
      <c r="M36" s="32"/>
      <c r="N36" s="38"/>
      <c r="O36" s="23"/>
      <c r="P36" s="32"/>
      <c r="Q36" s="23"/>
      <c r="R36" s="38"/>
      <c r="S36" s="38"/>
      <c r="T36" s="38"/>
      <c r="U36" s="38"/>
      <c r="V36" s="23"/>
      <c r="W36" s="32"/>
      <c r="X36" s="23"/>
      <c r="Y36" s="23"/>
      <c r="Z36" s="23"/>
      <c r="AA36" s="23"/>
      <c r="AB36" s="23"/>
      <c r="AC36" s="23"/>
      <c r="AD36" s="23"/>
      <c r="AE36" s="23"/>
      <c r="AF36" s="38"/>
      <c r="AG36" s="38"/>
      <c r="AH36" s="38"/>
      <c r="AI36" s="38"/>
      <c r="AK36" s="23"/>
      <c r="AL36" s="20"/>
      <c r="AM36" s="23"/>
      <c r="AN36" s="23"/>
    </row>
    <row r="37" spans="1:47">
      <c r="A37" t="s">
        <v>1450</v>
      </c>
      <c r="B37" t="s">
        <v>97</v>
      </c>
      <c r="C37" s="23">
        <v>89.759916696685096</v>
      </c>
      <c r="D37" s="23">
        <v>4.7991429308410175E-2</v>
      </c>
      <c r="G37" s="23">
        <v>1.2366666666666666</v>
      </c>
      <c r="H37" s="23">
        <v>6.79</v>
      </c>
      <c r="I37" s="32">
        <v>59.32</v>
      </c>
      <c r="J37" s="38">
        <v>289141.9432080203</v>
      </c>
      <c r="K37" s="38">
        <v>232.07</v>
      </c>
      <c r="L37" s="38">
        <v>189001.33333333334</v>
      </c>
      <c r="M37" s="32">
        <v>22.033333333333331</v>
      </c>
      <c r="N37" s="38">
        <v>2321.09</v>
      </c>
      <c r="O37" s="23">
        <v>5.6033333333333344</v>
      </c>
      <c r="P37" s="32">
        <v>28.786666666666665</v>
      </c>
      <c r="Q37" s="23">
        <v>6.7299999999999995</v>
      </c>
      <c r="R37" s="38">
        <v>494.35999999999996</v>
      </c>
      <c r="S37" s="38">
        <v>1166.5866666666668</v>
      </c>
      <c r="T37" s="38">
        <v>150.52666666666667</v>
      </c>
      <c r="U37" s="38">
        <v>1795.4466666666667</v>
      </c>
      <c r="V37" s="23">
        <v>5.7966666666666669</v>
      </c>
      <c r="W37" s="32">
        <v>72.906666666666666</v>
      </c>
      <c r="X37" s="23">
        <v>0.11933333333333333</v>
      </c>
      <c r="Y37" s="23">
        <v>0.85333333333333317</v>
      </c>
      <c r="Z37" s="23">
        <v>7.4900000000000008E-2</v>
      </c>
      <c r="AA37" s="23">
        <v>2.1299999999999999E-2</v>
      </c>
      <c r="AB37" s="23">
        <v>0</v>
      </c>
      <c r="AC37" s="23">
        <v>0.76633333333333331</v>
      </c>
      <c r="AD37" s="23">
        <v>1.18E-2</v>
      </c>
      <c r="AE37" s="23"/>
      <c r="AF37" s="38">
        <v>387.65137836669675</v>
      </c>
      <c r="AG37" s="38">
        <f>2*37.3100587574413</f>
        <v>74.620117514882594</v>
      </c>
      <c r="AH37" s="38">
        <v>213.03898509143696</v>
      </c>
      <c r="AI37" s="38">
        <f>2*6.21877424637432</f>
        <v>12.43754849274864</v>
      </c>
      <c r="AK37" s="23">
        <v>5.3952204668577508</v>
      </c>
      <c r="AL37" s="20">
        <v>0.53344061338790705</v>
      </c>
      <c r="AM37" s="23"/>
      <c r="AN37" s="23"/>
      <c r="AP37">
        <v>8.49</v>
      </c>
      <c r="AS37" t="s">
        <v>1451</v>
      </c>
      <c r="AT37" t="s">
        <v>1452</v>
      </c>
      <c r="AU37" t="s">
        <v>1427</v>
      </c>
    </row>
    <row r="38" spans="1:47">
      <c r="A38" t="s">
        <v>1450</v>
      </c>
      <c r="B38" t="s">
        <v>97</v>
      </c>
      <c r="C38" s="23">
        <v>88.865343105819548</v>
      </c>
      <c r="D38" s="23">
        <v>8.6454583754965925E-2</v>
      </c>
      <c r="G38" s="23">
        <v>1.2366666666666666</v>
      </c>
      <c r="H38" s="23">
        <v>6.79</v>
      </c>
      <c r="I38" s="32">
        <v>59.32</v>
      </c>
      <c r="J38" s="38">
        <v>289141.9432080203</v>
      </c>
      <c r="K38" s="38">
        <v>232.07</v>
      </c>
      <c r="L38" s="38">
        <v>189001.33333333334</v>
      </c>
      <c r="M38" s="32">
        <v>22.033333333333331</v>
      </c>
      <c r="N38" s="38">
        <v>2321.09</v>
      </c>
      <c r="O38" s="23">
        <v>5.6033333333333344</v>
      </c>
      <c r="P38" s="32">
        <v>28.786666666666665</v>
      </c>
      <c r="Q38" s="23">
        <v>6.7299999999999995</v>
      </c>
      <c r="R38" s="38">
        <v>494.35999999999996</v>
      </c>
      <c r="S38" s="38">
        <v>1166.5866666666668</v>
      </c>
      <c r="T38" s="38">
        <v>150.52666666666667</v>
      </c>
      <c r="U38" s="38">
        <v>1795.4466666666667</v>
      </c>
      <c r="V38" s="23">
        <v>5.7966666666666669</v>
      </c>
      <c r="W38" s="32">
        <v>72.906666666666666</v>
      </c>
      <c r="X38" s="23">
        <v>0.11933333333333333</v>
      </c>
      <c r="Y38" s="23">
        <v>0.85333333333333317</v>
      </c>
      <c r="Z38" s="23">
        <v>7.4900000000000008E-2</v>
      </c>
      <c r="AA38" s="23">
        <v>2.1299999999999999E-2</v>
      </c>
      <c r="AB38" s="23">
        <v>0</v>
      </c>
      <c r="AC38" s="23">
        <v>0.76633333333333331</v>
      </c>
      <c r="AD38" s="23">
        <v>1.18E-2</v>
      </c>
      <c r="AE38" s="23"/>
      <c r="AF38" s="38">
        <v>387.65137836669675</v>
      </c>
      <c r="AG38" s="38">
        <f>2*37.3100587574413</f>
        <v>74.620117514882594</v>
      </c>
      <c r="AH38" s="38">
        <v>213.03898509143696</v>
      </c>
      <c r="AI38" s="38">
        <f>2*6.21877424637432</f>
        <v>12.43754849274864</v>
      </c>
      <c r="AK38" s="23">
        <v>5.3952204668577508</v>
      </c>
      <c r="AL38" s="20">
        <v>0.53344061338790705</v>
      </c>
      <c r="AM38" s="23"/>
      <c r="AN38" s="23"/>
      <c r="AP38">
        <v>8.49</v>
      </c>
      <c r="AS38" t="s">
        <v>1451</v>
      </c>
      <c r="AT38" t="s">
        <v>1452</v>
      </c>
      <c r="AU38" t="s">
        <v>1427</v>
      </c>
    </row>
    <row r="39" spans="1:47">
      <c r="A39" t="s">
        <v>1453</v>
      </c>
      <c r="B39" t="s">
        <v>105</v>
      </c>
      <c r="C39" s="23">
        <v>81.864699764198363</v>
      </c>
      <c r="D39" s="23">
        <v>2.0185891784360824E-2</v>
      </c>
      <c r="G39" s="23">
        <v>1.2969999999999999</v>
      </c>
      <c r="H39" s="23">
        <v>10.803333333333333</v>
      </c>
      <c r="I39" s="32">
        <v>39.206666666666671</v>
      </c>
      <c r="J39" s="38">
        <v>262306.14225742099</v>
      </c>
      <c r="K39" s="38">
        <v>206.49333333333334</v>
      </c>
      <c r="L39" s="38">
        <v>183423.26333333334</v>
      </c>
      <c r="M39" s="32">
        <v>20.12</v>
      </c>
      <c r="N39" s="38">
        <v>1438.0433333333333</v>
      </c>
      <c r="O39" s="23">
        <v>5.2566666666666668</v>
      </c>
      <c r="P39" s="32">
        <v>88.056666666666672</v>
      </c>
      <c r="Q39" s="23">
        <v>7.5200000000000005</v>
      </c>
      <c r="R39" s="38">
        <v>88.00333333333333</v>
      </c>
      <c r="S39" s="38">
        <v>1899.7533333333333</v>
      </c>
      <c r="T39" s="38">
        <v>178.78333333333333</v>
      </c>
      <c r="U39" s="38">
        <v>1189.2</v>
      </c>
      <c r="V39" s="23">
        <v>3.0100000000000002</v>
      </c>
      <c r="W39" s="32">
        <v>124.44</v>
      </c>
      <c r="X39" s="23">
        <v>0.16600000000000001</v>
      </c>
      <c r="Y39" s="23">
        <v>0.87666666666666659</v>
      </c>
      <c r="Z39" s="23">
        <v>0.10086666666666666</v>
      </c>
      <c r="AA39" s="23">
        <v>4.4899999999999995E-2</v>
      </c>
      <c r="AB39" s="23">
        <v>0</v>
      </c>
      <c r="AC39" s="23">
        <v>0.6323333333333333</v>
      </c>
      <c r="AD39" s="23">
        <v>5.4999999999999997E-3</v>
      </c>
      <c r="AE39" s="23"/>
      <c r="AF39" s="38">
        <v>873.14765559906743</v>
      </c>
      <c r="AG39" s="38">
        <f>2*15.1529576522966</f>
        <v>30.305915304593199</v>
      </c>
      <c r="AH39" s="38">
        <v>315.90126715257196</v>
      </c>
      <c r="AI39" s="38">
        <f>2*13.0035305013186</f>
        <v>26.007061002637201</v>
      </c>
      <c r="AK39" s="23">
        <v>5.0962959479846495</v>
      </c>
      <c r="AL39" s="20">
        <v>0.29747248995675712</v>
      </c>
      <c r="AM39" s="23"/>
      <c r="AN39" s="23"/>
      <c r="AP39">
        <v>8.09</v>
      </c>
      <c r="AS39" t="s">
        <v>1451</v>
      </c>
      <c r="AT39" t="s">
        <v>1452</v>
      </c>
      <c r="AU39" t="s">
        <v>1427</v>
      </c>
    </row>
    <row r="40" spans="1:47">
      <c r="A40" t="s">
        <v>1454</v>
      </c>
      <c r="B40" t="s">
        <v>101</v>
      </c>
      <c r="C40" s="23">
        <v>88.912052272287383</v>
      </c>
      <c r="D40" s="23">
        <v>0.2117342734667628</v>
      </c>
      <c r="G40" s="23">
        <v>1.3191666666666668</v>
      </c>
      <c r="H40" s="23">
        <v>6.4233333333333338</v>
      </c>
      <c r="I40" s="32">
        <v>72.930000000000007</v>
      </c>
      <c r="J40" s="38">
        <v>295381.54558187188</v>
      </c>
      <c r="K40" s="38">
        <v>286.20666666666671</v>
      </c>
      <c r="L40" s="38">
        <v>189936.21666666667</v>
      </c>
      <c r="M40" s="32">
        <v>70.040000000000006</v>
      </c>
      <c r="N40" s="38">
        <v>1729.2350000000001</v>
      </c>
      <c r="O40" s="23">
        <v>4.38</v>
      </c>
      <c r="P40" s="32">
        <v>46.81</v>
      </c>
      <c r="Q40" s="23">
        <v>6.706666666666667</v>
      </c>
      <c r="R40" s="38">
        <v>615.04250000000002</v>
      </c>
      <c r="S40" s="38">
        <v>1027.145</v>
      </c>
      <c r="T40" s="38">
        <v>133.42166666666668</v>
      </c>
      <c r="U40" s="38">
        <v>2640.6016666666665</v>
      </c>
      <c r="V40" s="23">
        <v>4.3416666666666668</v>
      </c>
      <c r="W40" s="32">
        <v>69.699999999999989</v>
      </c>
      <c r="X40" s="23">
        <v>0.14233333333333337</v>
      </c>
      <c r="Y40" s="23">
        <v>0.78666666666666674</v>
      </c>
      <c r="Z40" s="23">
        <v>6.3399999999999998E-2</v>
      </c>
      <c r="AA40" s="23">
        <v>3.833333333333333E-2</v>
      </c>
      <c r="AB40" s="23">
        <v>0</v>
      </c>
      <c r="AC40" s="23">
        <v>0.78516666666666668</v>
      </c>
      <c r="AD40" s="23">
        <v>3.8999999999999998E-3</v>
      </c>
      <c r="AE40" s="23"/>
      <c r="AF40" s="38">
        <v>740.70032670313878</v>
      </c>
      <c r="AG40" s="38">
        <f>2*82.0056197514066</f>
        <v>164.0112395028132</v>
      </c>
      <c r="AH40" s="38">
        <v>326.101951468972</v>
      </c>
      <c r="AI40" s="38">
        <f>2*32.064802264721</f>
        <v>64.129604529442005</v>
      </c>
      <c r="AK40" s="23">
        <v>5.3091140884111141</v>
      </c>
      <c r="AL40" s="20">
        <v>0.36751441219495545</v>
      </c>
      <c r="AM40" s="23"/>
      <c r="AN40" s="23"/>
      <c r="AP40">
        <v>7.88</v>
      </c>
      <c r="AS40" t="s">
        <v>1451</v>
      </c>
      <c r="AT40" t="s">
        <v>1452</v>
      </c>
      <c r="AU40" t="s">
        <v>1427</v>
      </c>
    </row>
    <row r="41" spans="1:47">
      <c r="C41" s="23"/>
      <c r="D41" s="23"/>
      <c r="G41" s="23"/>
      <c r="H41" s="23"/>
      <c r="I41" s="32"/>
      <c r="J41" s="38"/>
      <c r="K41" s="38"/>
      <c r="L41" s="38"/>
      <c r="M41" s="32"/>
      <c r="N41" s="38"/>
      <c r="O41" s="23"/>
      <c r="P41" s="32"/>
      <c r="Q41" s="23"/>
      <c r="R41" s="38"/>
      <c r="S41" s="38"/>
      <c r="T41" s="38"/>
      <c r="U41" s="38"/>
      <c r="V41" s="23"/>
      <c r="W41" s="32"/>
      <c r="X41" s="23"/>
      <c r="Y41" s="23"/>
      <c r="Z41" s="23"/>
      <c r="AA41" s="23"/>
      <c r="AB41" s="23"/>
      <c r="AC41" s="23"/>
      <c r="AD41" s="23"/>
      <c r="AE41" s="23"/>
      <c r="AF41" s="38"/>
      <c r="AG41" s="38"/>
      <c r="AH41" s="38"/>
      <c r="AI41" s="38"/>
      <c r="AK41" s="23"/>
      <c r="AL41" s="20"/>
      <c r="AM41" s="23"/>
      <c r="AN41" s="23"/>
    </row>
    <row r="42" spans="1:47">
      <c r="A42" s="5" t="s">
        <v>902</v>
      </c>
      <c r="C42" s="23"/>
      <c r="D42" s="23"/>
      <c r="G42" s="23"/>
      <c r="H42" s="23"/>
      <c r="I42" s="32"/>
      <c r="J42" s="38"/>
      <c r="K42" s="38"/>
      <c r="L42" s="38"/>
      <c r="M42" s="32"/>
      <c r="N42" s="38"/>
      <c r="O42" s="23"/>
      <c r="P42" s="32"/>
      <c r="Q42" s="23"/>
      <c r="R42" s="38"/>
      <c r="S42" s="38"/>
      <c r="T42" s="38"/>
      <c r="U42" s="38"/>
      <c r="V42" s="23"/>
      <c r="W42" s="32"/>
      <c r="X42" s="23"/>
      <c r="Y42" s="23"/>
      <c r="Z42" s="23"/>
      <c r="AA42" s="23"/>
      <c r="AB42" s="23"/>
      <c r="AC42" s="23"/>
      <c r="AD42" s="23"/>
      <c r="AE42" s="23"/>
      <c r="AF42" s="38"/>
      <c r="AG42" s="38"/>
      <c r="AH42" s="38"/>
      <c r="AI42" s="38"/>
      <c r="AK42" s="23"/>
      <c r="AL42" s="20"/>
      <c r="AM42" s="23"/>
      <c r="AN42" s="23"/>
    </row>
    <row r="43" spans="1:47">
      <c r="A43" t="s">
        <v>64</v>
      </c>
      <c r="B43" t="s">
        <v>65</v>
      </c>
      <c r="C43" s="23">
        <v>85.59205713542633</v>
      </c>
      <c r="D43" s="23">
        <v>8.8530695592393058E-2</v>
      </c>
      <c r="G43" s="23">
        <v>1.0249999999999999</v>
      </c>
      <c r="H43" s="23">
        <v>16.36</v>
      </c>
      <c r="I43" s="32">
        <v>33.335000000000001</v>
      </c>
      <c r="J43" s="38">
        <v>275137.94209399796</v>
      </c>
      <c r="K43" s="38">
        <v>210.85</v>
      </c>
      <c r="L43" s="38">
        <v>186508.33</v>
      </c>
      <c r="M43" s="32">
        <v>65.685000000000002</v>
      </c>
      <c r="N43" s="38">
        <v>1848.7350000000001</v>
      </c>
      <c r="O43" s="23">
        <v>5.58</v>
      </c>
      <c r="P43" s="32">
        <v>45.045000000000002</v>
      </c>
      <c r="Q43" s="23">
        <v>6.5500000000000007</v>
      </c>
      <c r="R43" s="38">
        <v>281.39</v>
      </c>
      <c r="S43" s="38">
        <v>1285.83</v>
      </c>
      <c r="T43" s="38">
        <v>166.9</v>
      </c>
      <c r="U43" s="38">
        <v>2014.79</v>
      </c>
      <c r="V43" s="23">
        <v>4.8049999999999997</v>
      </c>
      <c r="W43" s="32">
        <v>111.145</v>
      </c>
      <c r="X43" s="23">
        <v>0.16499999999999998</v>
      </c>
      <c r="Y43" s="23">
        <v>0.98</v>
      </c>
      <c r="Z43" s="23">
        <v>7.0599999999999996E-2</v>
      </c>
      <c r="AA43" s="23">
        <v>1.985E-2</v>
      </c>
      <c r="AB43" s="23">
        <v>0</v>
      </c>
      <c r="AC43" s="23">
        <v>0.73599999999999999</v>
      </c>
      <c r="AD43" s="23">
        <v>0.01</v>
      </c>
      <c r="AE43" s="23"/>
      <c r="AF43" s="38">
        <v>658.11840739515799</v>
      </c>
      <c r="AG43" s="38">
        <f>2*106.62853850362</f>
        <v>213.25707700724001</v>
      </c>
      <c r="AH43" s="38">
        <v>295.24023999871315</v>
      </c>
      <c r="AI43" s="38">
        <f>2*11.1280904660028</f>
        <v>22.256180932005599</v>
      </c>
      <c r="AK43" s="23">
        <v>3.6340944076488313</v>
      </c>
      <c r="AL43" s="20">
        <v>8.2632972731121648E-2</v>
      </c>
      <c r="AM43" s="23">
        <v>4.0629999999999997</v>
      </c>
      <c r="AN43" s="23">
        <v>0.20999999999999974</v>
      </c>
      <c r="AP43">
        <v>36.76</v>
      </c>
      <c r="AS43">
        <v>18.652999999999999</v>
      </c>
      <c r="AT43" t="s">
        <v>1455</v>
      </c>
      <c r="AU43" t="s">
        <v>1429</v>
      </c>
    </row>
    <row r="44" spans="1:47">
      <c r="A44" t="s">
        <v>1071</v>
      </c>
      <c r="B44" t="s">
        <v>71</v>
      </c>
      <c r="C44" s="23">
        <v>87.366052250593597</v>
      </c>
      <c r="D44" s="23">
        <v>2.5847243599429259E-2</v>
      </c>
      <c r="G44" s="23">
        <v>0.90833333333333344</v>
      </c>
      <c r="H44" s="23">
        <v>10.700833333333332</v>
      </c>
      <c r="I44" s="32">
        <v>35.281666666666666</v>
      </c>
      <c r="J44" s="38">
        <v>287129.3109023663</v>
      </c>
      <c r="K44" s="38">
        <v>234.67499999999998</v>
      </c>
      <c r="L44" s="38">
        <v>188650.78833333333</v>
      </c>
      <c r="M44" s="32">
        <v>25.466666666666669</v>
      </c>
      <c r="N44" s="38">
        <v>1830.56</v>
      </c>
      <c r="O44" s="23">
        <v>5.3333333333333339</v>
      </c>
      <c r="P44" s="32">
        <v>34.734999999999999</v>
      </c>
      <c r="Q44" s="23">
        <v>5.8066666666666666</v>
      </c>
      <c r="R44" s="38">
        <v>321.44749999999999</v>
      </c>
      <c r="S44" s="38">
        <v>1169.8783333333331</v>
      </c>
      <c r="T44" s="38">
        <v>159.55500000000001</v>
      </c>
      <c r="U44" s="38">
        <v>2120.3366666666666</v>
      </c>
      <c r="V44" s="23">
        <v>4.208333333333333</v>
      </c>
      <c r="W44" s="32">
        <v>80.155000000000001</v>
      </c>
      <c r="X44" s="23">
        <v>0.14800000000000002</v>
      </c>
      <c r="Y44" s="23">
        <v>1.0266666666666668</v>
      </c>
      <c r="Z44" s="23">
        <v>5.5333333333333332E-2</v>
      </c>
      <c r="AA44" s="23">
        <v>1.6433333333333335E-2</v>
      </c>
      <c r="AB44" s="23"/>
      <c r="AC44" s="23">
        <v>0.63649999999999995</v>
      </c>
      <c r="AD44" s="23"/>
      <c r="AE44" s="23"/>
      <c r="AF44" s="38">
        <v>642.3833243518535</v>
      </c>
      <c r="AG44" s="38">
        <f>2*103.797092902095</f>
        <v>207.59418580419</v>
      </c>
      <c r="AH44" s="38">
        <v>277.34509673649234</v>
      </c>
      <c r="AI44" s="38">
        <f>2*23.0778563295512</f>
        <v>46.155712659102399</v>
      </c>
      <c r="AK44" s="23">
        <v>4.3535792697920082</v>
      </c>
      <c r="AL44" s="20">
        <v>0.2388935384155223</v>
      </c>
      <c r="AM44" s="23">
        <v>4.5869999999999997</v>
      </c>
      <c r="AN44" s="23">
        <v>4.0000000000000036E-2</v>
      </c>
      <c r="AP44">
        <v>47.79</v>
      </c>
    </row>
    <row r="45" spans="1:47">
      <c r="C45" s="23"/>
      <c r="D45" s="23"/>
      <c r="G45" s="23"/>
      <c r="H45" s="23"/>
      <c r="I45" s="32"/>
      <c r="J45" s="38"/>
      <c r="K45" s="38"/>
      <c r="L45" s="38"/>
      <c r="M45" s="32"/>
      <c r="N45" s="38"/>
      <c r="O45" s="23"/>
      <c r="P45" s="32"/>
      <c r="Q45" s="23"/>
      <c r="R45" s="38"/>
      <c r="S45" s="38"/>
      <c r="T45" s="38"/>
      <c r="U45" s="38"/>
      <c r="V45" s="23"/>
      <c r="W45" s="32"/>
      <c r="X45" s="23"/>
      <c r="Y45" s="23"/>
      <c r="Z45" s="23"/>
      <c r="AA45" s="23"/>
      <c r="AB45" s="23"/>
      <c r="AC45" s="23"/>
      <c r="AD45" s="23"/>
      <c r="AE45" s="23"/>
      <c r="AF45" s="38"/>
      <c r="AG45" s="38"/>
      <c r="AH45" s="38"/>
      <c r="AI45" s="38"/>
      <c r="AK45" s="23"/>
      <c r="AL45" s="20"/>
      <c r="AM45" s="23"/>
      <c r="AN45" s="23"/>
    </row>
    <row r="46" spans="1:47">
      <c r="A46" s="5" t="s">
        <v>1456</v>
      </c>
      <c r="C46" s="23"/>
      <c r="D46" s="23"/>
      <c r="G46" s="23"/>
      <c r="H46" s="23"/>
      <c r="I46" s="32"/>
      <c r="J46" s="38"/>
      <c r="K46" s="38"/>
      <c r="L46" s="38"/>
      <c r="M46" s="32"/>
      <c r="N46" s="38"/>
      <c r="O46" s="23"/>
      <c r="P46" s="32"/>
      <c r="Q46" s="23"/>
      <c r="R46" s="38"/>
      <c r="S46" s="38"/>
      <c r="T46" s="38"/>
      <c r="U46" s="38"/>
      <c r="V46" s="23"/>
      <c r="W46" s="32"/>
      <c r="X46" s="23"/>
      <c r="Y46" s="23"/>
      <c r="Z46" s="23"/>
      <c r="AA46" s="23"/>
      <c r="AB46" s="23"/>
      <c r="AC46" s="23"/>
      <c r="AD46" s="23"/>
      <c r="AE46" s="23"/>
      <c r="AF46" s="38"/>
      <c r="AG46" s="38"/>
      <c r="AH46" s="38"/>
      <c r="AI46" s="38"/>
      <c r="AK46" s="23"/>
      <c r="AL46" s="20"/>
      <c r="AM46" s="23"/>
      <c r="AN46" s="23"/>
    </row>
    <row r="47" spans="1:47">
      <c r="A47" t="s">
        <v>1457</v>
      </c>
      <c r="B47" t="s">
        <v>58</v>
      </c>
      <c r="C47" s="23">
        <v>88.561448447135788</v>
      </c>
      <c r="D47" s="23">
        <v>2.1434768814843887E-2</v>
      </c>
      <c r="G47" s="23">
        <v>0.66500000000000004</v>
      </c>
      <c r="H47" s="23">
        <v>6.9783333333333335</v>
      </c>
      <c r="I47" s="32">
        <v>42.368333333333339</v>
      </c>
      <c r="J47" s="38">
        <v>287942.80632718344</v>
      </c>
      <c r="K47" s="38">
        <v>357.93166666666667</v>
      </c>
      <c r="L47" s="38">
        <v>188455.94500000001</v>
      </c>
      <c r="M47" s="32">
        <v>24.585000000000001</v>
      </c>
      <c r="N47" s="38">
        <v>1890.9858333333334</v>
      </c>
      <c r="O47" s="23">
        <v>6.1083333333333343</v>
      </c>
      <c r="P47" s="32">
        <v>81.149166666666673</v>
      </c>
      <c r="Q47" s="23">
        <v>7.3650000000000002</v>
      </c>
      <c r="R47" s="38">
        <v>492.10583333333329</v>
      </c>
      <c r="S47" s="38">
        <v>1168.2683333333334</v>
      </c>
      <c r="T47" s="38">
        <v>160.06500000000003</v>
      </c>
      <c r="U47" s="38">
        <v>2687.7133333333331</v>
      </c>
      <c r="V47" s="23">
        <v>6.1233333333333331</v>
      </c>
      <c r="W47" s="32">
        <v>88.955000000000013</v>
      </c>
      <c r="X47" s="23">
        <v>0.21741666666666665</v>
      </c>
      <c r="Y47" s="23">
        <v>0.65</v>
      </c>
      <c r="Z47" s="23">
        <v>0.12116666666666667</v>
      </c>
      <c r="AA47" s="23">
        <v>3.5949999999999996E-2</v>
      </c>
      <c r="AB47" s="23">
        <v>0</v>
      </c>
      <c r="AC47" s="23">
        <v>0.87491666666666668</v>
      </c>
      <c r="AD47" s="23">
        <v>8.5000000000000006E-3</v>
      </c>
      <c r="AE47" s="23"/>
      <c r="AF47" s="38">
        <v>675.54167355308039</v>
      </c>
      <c r="AG47" s="38">
        <f>2*39.1247555799907</f>
        <v>78.249511159981395</v>
      </c>
      <c r="AH47" s="38">
        <v>351.40993979041701</v>
      </c>
      <c r="AI47" s="38">
        <f>2*57.8418817212872</f>
        <v>115.6837634425744</v>
      </c>
      <c r="AK47" s="23">
        <v>5.1360394307479522</v>
      </c>
      <c r="AL47" s="20">
        <v>0.33476028872898483</v>
      </c>
      <c r="AM47" s="23"/>
      <c r="AN47" s="23"/>
      <c r="AP47">
        <v>18.3</v>
      </c>
    </row>
    <row r="48" spans="1:47">
      <c r="C48" s="23"/>
      <c r="D48" s="23"/>
      <c r="G48" s="23"/>
      <c r="H48" s="23"/>
      <c r="I48" s="32"/>
      <c r="J48" s="38"/>
      <c r="K48" s="38"/>
      <c r="L48" s="38"/>
      <c r="M48" s="32"/>
      <c r="N48" s="38"/>
      <c r="O48" s="23"/>
      <c r="P48" s="32"/>
      <c r="Q48" s="23"/>
      <c r="R48" s="38"/>
      <c r="S48" s="38"/>
      <c r="T48" s="38"/>
      <c r="U48" s="38"/>
      <c r="V48" s="23"/>
      <c r="W48" s="32"/>
      <c r="X48" s="23"/>
      <c r="Y48" s="23"/>
      <c r="Z48" s="23"/>
      <c r="AA48" s="23"/>
      <c r="AB48" s="23"/>
      <c r="AC48" s="23"/>
      <c r="AD48" s="23"/>
      <c r="AE48" s="23"/>
      <c r="AF48" s="38"/>
      <c r="AG48" s="38"/>
      <c r="AH48" s="38"/>
      <c r="AI48" s="38"/>
      <c r="AK48" s="23"/>
      <c r="AL48" s="20"/>
      <c r="AM48" s="23"/>
      <c r="AN48" s="23"/>
    </row>
    <row r="50" spans="1:53">
      <c r="A50" t="s">
        <v>1458</v>
      </c>
      <c r="AK50" s="23"/>
      <c r="AL50" s="20"/>
      <c r="AM50" s="23"/>
      <c r="AN50" s="23"/>
      <c r="AW50" t="s">
        <v>1459</v>
      </c>
      <c r="AY50">
        <v>4.7E-2</v>
      </c>
      <c r="AZ50" t="s">
        <v>1460</v>
      </c>
      <c r="BA50" t="s">
        <v>1446</v>
      </c>
    </row>
    <row r="51" spans="1:53">
      <c r="A51" t="s">
        <v>1461</v>
      </c>
      <c r="AK51" s="23"/>
      <c r="AL51" s="20"/>
      <c r="AM51" s="23"/>
      <c r="AN51" s="23"/>
      <c r="AW51" t="s">
        <v>1462</v>
      </c>
      <c r="AX51">
        <v>-0.23</v>
      </c>
      <c r="AZ51" t="s">
        <v>1463</v>
      </c>
      <c r="BA51" t="s">
        <v>1437</v>
      </c>
    </row>
    <row r="52" spans="1:53">
      <c r="C52" s="23"/>
      <c r="D52" s="23"/>
      <c r="G52" s="23"/>
      <c r="H52" s="23"/>
      <c r="I52" s="32"/>
      <c r="J52" s="38"/>
      <c r="K52" s="38"/>
      <c r="L52" s="38"/>
      <c r="M52" s="32"/>
      <c r="N52" s="38"/>
      <c r="O52" s="23"/>
      <c r="P52" s="32"/>
      <c r="Q52" s="23"/>
      <c r="R52" s="38"/>
      <c r="S52" s="38"/>
      <c r="T52" s="38"/>
      <c r="U52" s="38"/>
      <c r="V52" s="23"/>
      <c r="W52" s="32"/>
      <c r="X52" s="23"/>
      <c r="Y52" s="23"/>
      <c r="Z52" s="23"/>
      <c r="AA52" s="23"/>
      <c r="AB52" s="23"/>
      <c r="AC52" s="23"/>
      <c r="AD52" s="23"/>
      <c r="AE52" s="23"/>
      <c r="AF52" s="38"/>
      <c r="AG52" s="38"/>
      <c r="AH52" s="38"/>
      <c r="AI52" s="38"/>
      <c r="AK52" s="23"/>
      <c r="AL52" s="20"/>
      <c r="AM52" s="23"/>
      <c r="AN52" s="23"/>
      <c r="AW52" t="s">
        <v>1464</v>
      </c>
      <c r="AY52">
        <v>0.17699999999999999</v>
      </c>
      <c r="AZ52" t="s">
        <v>1465</v>
      </c>
      <c r="BA52" t="s">
        <v>1446</v>
      </c>
    </row>
    <row r="53" spans="1:53">
      <c r="C53" s="23"/>
      <c r="D53" s="23"/>
      <c r="G53" s="23"/>
      <c r="H53" s="23"/>
      <c r="I53" s="32"/>
      <c r="J53" s="38"/>
      <c r="K53" s="38"/>
      <c r="L53" s="38"/>
      <c r="M53" s="32"/>
      <c r="N53" s="38"/>
      <c r="O53" s="23"/>
      <c r="P53" s="32"/>
      <c r="Q53" s="23"/>
      <c r="R53" s="38"/>
      <c r="S53" s="38"/>
      <c r="T53" s="38"/>
      <c r="U53" s="38"/>
      <c r="V53" s="23"/>
      <c r="W53" s="32"/>
      <c r="X53" s="23"/>
      <c r="Y53" s="23"/>
      <c r="Z53" s="23"/>
      <c r="AA53" s="23"/>
      <c r="AB53" s="23"/>
      <c r="AC53" s="23"/>
      <c r="AD53" s="23"/>
      <c r="AE53" s="23"/>
      <c r="AF53" s="38"/>
      <c r="AG53" s="38"/>
      <c r="AH53" s="38"/>
      <c r="AI53" s="38"/>
      <c r="AK53" s="23"/>
      <c r="AL53" s="20"/>
      <c r="AM53" s="23"/>
      <c r="AN53" s="23"/>
      <c r="AW53" t="s">
        <v>1466</v>
      </c>
      <c r="AY53">
        <v>6.6000000000000003E-2</v>
      </c>
      <c r="AZ53" t="s">
        <v>1467</v>
      </c>
      <c r="BA53" t="s">
        <v>1446</v>
      </c>
    </row>
    <row r="54" spans="1:53">
      <c r="C54" s="23"/>
      <c r="D54" s="23"/>
      <c r="G54" s="23"/>
      <c r="H54" s="23"/>
      <c r="I54" s="32"/>
      <c r="J54" s="38"/>
      <c r="K54" s="38"/>
      <c r="L54" s="38"/>
      <c r="M54" s="32"/>
      <c r="N54" s="38"/>
      <c r="O54" s="23"/>
      <c r="P54" s="32"/>
      <c r="Q54" s="23"/>
      <c r="R54" s="38"/>
      <c r="S54" s="38"/>
      <c r="T54" s="38"/>
      <c r="U54" s="38"/>
      <c r="V54" s="23"/>
      <c r="W54" s="32"/>
      <c r="X54" s="23"/>
      <c r="Y54" s="23"/>
      <c r="Z54" s="23"/>
      <c r="AA54" s="23"/>
      <c r="AB54" s="23"/>
      <c r="AC54" s="23"/>
      <c r="AD54" s="23"/>
      <c r="AE54" s="23"/>
      <c r="AF54" s="38"/>
      <c r="AG54" s="38"/>
      <c r="AH54" s="38"/>
      <c r="AI54" s="38"/>
      <c r="AK54" s="23"/>
      <c r="AL54" s="20"/>
      <c r="AM54" s="23"/>
      <c r="AN54" s="23"/>
      <c r="AW54" t="s">
        <v>1466</v>
      </c>
      <c r="AY54">
        <v>2.5000000000000001E-2</v>
      </c>
      <c r="AZ54" t="s">
        <v>1467</v>
      </c>
      <c r="BA54" t="s">
        <v>1446</v>
      </c>
    </row>
    <row r="55" spans="1:53">
      <c r="C55" s="23"/>
      <c r="D55" s="23"/>
      <c r="G55" s="23"/>
      <c r="H55" s="23"/>
      <c r="I55" s="32"/>
      <c r="J55" s="38"/>
      <c r="K55" s="38"/>
      <c r="L55" s="38"/>
      <c r="M55" s="32"/>
      <c r="N55" s="38"/>
      <c r="O55" s="23"/>
      <c r="P55" s="32"/>
      <c r="Q55" s="23"/>
      <c r="R55" s="38"/>
      <c r="S55" s="38"/>
      <c r="T55" s="38"/>
      <c r="U55" s="38"/>
      <c r="V55" s="23"/>
      <c r="W55" s="32"/>
      <c r="X55" s="23"/>
      <c r="Y55" s="23"/>
      <c r="Z55" s="23"/>
      <c r="AA55" s="23"/>
      <c r="AB55" s="23"/>
      <c r="AC55" s="23"/>
      <c r="AD55" s="23"/>
      <c r="AE55" s="23"/>
      <c r="AF55" s="38"/>
      <c r="AG55" s="38"/>
      <c r="AH55" s="38"/>
      <c r="AI55" s="38"/>
      <c r="AK55" s="23"/>
      <c r="AL55" s="20"/>
      <c r="AM55" s="23"/>
      <c r="AN55" s="23"/>
      <c r="AW55" t="s">
        <v>1466</v>
      </c>
      <c r="AY55">
        <v>6.0999999999999999E-2</v>
      </c>
      <c r="AZ55" t="s">
        <v>1468</v>
      </c>
      <c r="BA55" t="s">
        <v>1446</v>
      </c>
    </row>
    <row r="56" spans="1:53">
      <c r="C56" s="23"/>
      <c r="D56" s="23"/>
      <c r="G56" s="23"/>
      <c r="H56" s="23"/>
      <c r="I56" s="32"/>
      <c r="J56" s="38"/>
      <c r="K56" s="38"/>
      <c r="L56" s="38"/>
      <c r="M56" s="32"/>
      <c r="N56" s="38"/>
      <c r="O56" s="23"/>
      <c r="P56" s="32"/>
      <c r="Q56" s="23"/>
      <c r="R56" s="38"/>
      <c r="S56" s="38"/>
      <c r="T56" s="38"/>
      <c r="U56" s="38"/>
      <c r="V56" s="23"/>
      <c r="W56" s="32"/>
      <c r="X56" s="23"/>
      <c r="Y56" s="23"/>
      <c r="Z56" s="23"/>
      <c r="AA56" s="23"/>
      <c r="AB56" s="23"/>
      <c r="AC56" s="23"/>
      <c r="AD56" s="23"/>
      <c r="AE56" s="23"/>
      <c r="AF56" s="38"/>
      <c r="AG56" s="38"/>
      <c r="AH56" s="38"/>
      <c r="AI56" s="38"/>
      <c r="AK56" s="23"/>
      <c r="AL56" s="20"/>
      <c r="AM56" s="23"/>
      <c r="AN56" s="23"/>
      <c r="AW56" t="s">
        <v>1466</v>
      </c>
      <c r="AY56">
        <v>4.4999999999999998E-2</v>
      </c>
      <c r="AZ56" t="s">
        <v>1468</v>
      </c>
      <c r="BA56" t="s">
        <v>1446</v>
      </c>
    </row>
    <row r="57" spans="1:53">
      <c r="C57" s="23"/>
      <c r="D57" s="23"/>
      <c r="G57" s="23"/>
      <c r="H57" s="23"/>
      <c r="I57" s="32"/>
      <c r="J57" s="38"/>
      <c r="K57" s="38"/>
      <c r="L57" s="38"/>
      <c r="M57" s="32"/>
      <c r="N57" s="38"/>
      <c r="O57" s="23"/>
      <c r="P57" s="32"/>
      <c r="Q57" s="23"/>
      <c r="R57" s="38"/>
      <c r="S57" s="38"/>
      <c r="T57" s="38"/>
      <c r="U57" s="38"/>
      <c r="V57" s="23"/>
      <c r="W57" s="32"/>
      <c r="X57" s="23"/>
      <c r="Y57" s="23"/>
      <c r="Z57" s="23"/>
      <c r="AA57" s="23"/>
      <c r="AB57" s="23"/>
      <c r="AC57" s="23"/>
      <c r="AD57" s="23"/>
      <c r="AE57" s="23"/>
      <c r="AF57" s="38"/>
      <c r="AG57" s="38"/>
      <c r="AH57" s="38"/>
      <c r="AI57" s="38"/>
      <c r="AK57" s="23"/>
      <c r="AL57" s="20"/>
      <c r="AM57" s="23"/>
      <c r="AN57" s="23"/>
      <c r="AW57" t="s">
        <v>1466</v>
      </c>
      <c r="AY57">
        <v>6.5000000000000002E-2</v>
      </c>
      <c r="AZ57" t="s">
        <v>1468</v>
      </c>
      <c r="BA57" t="s">
        <v>1446</v>
      </c>
    </row>
    <row r="58" spans="1:53">
      <c r="C58" s="23"/>
      <c r="D58" s="23"/>
      <c r="G58" s="23"/>
      <c r="H58" s="23"/>
      <c r="I58" s="32"/>
      <c r="J58" s="38"/>
      <c r="K58" s="38"/>
      <c r="L58" s="38"/>
      <c r="M58" s="32"/>
      <c r="N58" s="38"/>
      <c r="O58" s="23"/>
      <c r="P58" s="32"/>
      <c r="Q58" s="23"/>
      <c r="R58" s="38"/>
      <c r="S58" s="38"/>
      <c r="T58" s="38"/>
      <c r="U58" s="38"/>
      <c r="V58" s="23"/>
      <c r="W58" s="32"/>
      <c r="X58" s="23"/>
      <c r="Y58" s="23"/>
      <c r="Z58" s="23"/>
      <c r="AA58" s="23"/>
      <c r="AB58" s="23"/>
      <c r="AC58" s="23"/>
      <c r="AD58" s="23"/>
      <c r="AE58" s="23"/>
      <c r="AF58" s="38"/>
      <c r="AG58" s="38"/>
      <c r="AH58" s="38"/>
      <c r="AI58" s="38"/>
      <c r="AK58" s="23"/>
      <c r="AL58" s="20"/>
      <c r="AM58" s="23"/>
      <c r="AN58" s="23"/>
      <c r="AW58" t="s">
        <v>1459</v>
      </c>
      <c r="AY58">
        <v>9.6000000000000002E-2</v>
      </c>
      <c r="AZ58" t="s">
        <v>1469</v>
      </c>
      <c r="BA58" t="s">
        <v>1446</v>
      </c>
    </row>
    <row r="59" spans="1:53">
      <c r="AW59" t="s">
        <v>1459</v>
      </c>
      <c r="AY59">
        <v>7.5999999999999998E-2</v>
      </c>
      <c r="AZ59" t="s">
        <v>1460</v>
      </c>
      <c r="BA59" t="s">
        <v>1446</v>
      </c>
    </row>
    <row r="60" spans="1:53">
      <c r="C60" s="23"/>
      <c r="D60" s="23"/>
      <c r="G60" s="23"/>
      <c r="H60" s="23"/>
      <c r="I60" s="32"/>
      <c r="J60" s="38"/>
      <c r="K60" s="38"/>
      <c r="L60" s="38"/>
      <c r="M60" s="32"/>
      <c r="N60" s="38"/>
      <c r="O60" s="23"/>
      <c r="P60" s="32"/>
      <c r="Q60" s="23"/>
      <c r="R60" s="38"/>
      <c r="S60" s="38"/>
      <c r="T60" s="38"/>
      <c r="U60" s="38"/>
      <c r="V60" s="23"/>
      <c r="W60" s="32"/>
      <c r="X60" s="23"/>
      <c r="Y60" s="23"/>
      <c r="Z60" s="23"/>
      <c r="AA60" s="23"/>
      <c r="AB60" s="23"/>
      <c r="AC60" s="23"/>
      <c r="AD60" s="23"/>
      <c r="AE60" s="23"/>
      <c r="AF60" s="38"/>
      <c r="AG60" s="38"/>
      <c r="AH60" s="38"/>
      <c r="AI60" s="38"/>
      <c r="AK60" s="23"/>
      <c r="AL60" s="20"/>
      <c r="AM60" s="23"/>
      <c r="AN60" s="23"/>
      <c r="AW60" t="s">
        <v>1459</v>
      </c>
      <c r="AY60">
        <v>7.8E-2</v>
      </c>
      <c r="AZ60" t="s">
        <v>1460</v>
      </c>
      <c r="BA60" t="s">
        <v>1446</v>
      </c>
    </row>
    <row r="61" spans="1:53">
      <c r="C61" s="23"/>
      <c r="D61" s="23"/>
      <c r="G61" s="23"/>
      <c r="H61" s="23"/>
      <c r="I61" s="32"/>
      <c r="J61" s="38"/>
      <c r="K61" s="38"/>
      <c r="L61" s="38"/>
      <c r="M61" s="32"/>
      <c r="N61" s="38"/>
      <c r="O61" s="23"/>
      <c r="P61" s="32"/>
      <c r="Q61" s="23"/>
      <c r="R61" s="38"/>
      <c r="S61" s="38"/>
      <c r="T61" s="38"/>
      <c r="U61" s="38"/>
      <c r="V61" s="23"/>
      <c r="W61" s="32"/>
      <c r="X61" s="23"/>
      <c r="Y61" s="23"/>
      <c r="Z61" s="23"/>
      <c r="AA61" s="23"/>
      <c r="AB61" s="23"/>
      <c r="AC61" s="23"/>
      <c r="AD61" s="23"/>
      <c r="AE61" s="23"/>
      <c r="AF61" s="38"/>
      <c r="AG61" s="38"/>
      <c r="AH61" s="38"/>
      <c r="AI61" s="38"/>
      <c r="AK61" s="23"/>
      <c r="AL61" s="20"/>
      <c r="AM61" s="23"/>
      <c r="AN61" s="23"/>
      <c r="AW61" t="s">
        <v>1470</v>
      </c>
      <c r="AY61">
        <v>5.6000000000000001E-2</v>
      </c>
      <c r="AZ61" t="s">
        <v>1471</v>
      </c>
      <c r="BA61" t="s">
        <v>1472</v>
      </c>
    </row>
    <row r="62" spans="1:53">
      <c r="C62" s="23"/>
      <c r="D62" s="23"/>
      <c r="G62" s="23"/>
      <c r="H62" s="23"/>
      <c r="I62" s="32"/>
      <c r="J62" s="38"/>
      <c r="K62" s="38"/>
      <c r="L62" s="38"/>
      <c r="M62" s="32"/>
      <c r="N62" s="38"/>
      <c r="O62" s="23"/>
      <c r="P62" s="32"/>
      <c r="Q62" s="23"/>
      <c r="R62" s="38"/>
      <c r="S62" s="38"/>
      <c r="T62" s="38"/>
      <c r="U62" s="38"/>
      <c r="V62" s="23"/>
      <c r="W62" s="32"/>
      <c r="X62" s="23"/>
      <c r="Y62" s="23"/>
      <c r="Z62" s="23"/>
      <c r="AA62" s="23"/>
      <c r="AB62" s="23"/>
      <c r="AC62" s="23"/>
      <c r="AD62" s="23"/>
      <c r="AE62" s="23"/>
      <c r="AF62" s="38"/>
      <c r="AG62" s="38"/>
      <c r="AH62" s="38"/>
      <c r="AI62" s="38"/>
      <c r="AK62" s="23"/>
      <c r="AL62" s="20"/>
      <c r="AM62" s="23"/>
      <c r="AN62" s="23"/>
    </row>
    <row r="63" spans="1:53">
      <c r="C63" s="23"/>
      <c r="D63" s="23"/>
      <c r="G63" s="23"/>
      <c r="H63" s="23"/>
      <c r="I63" s="32"/>
      <c r="J63" s="38"/>
      <c r="K63" s="38"/>
      <c r="L63" s="38"/>
      <c r="M63" s="32"/>
      <c r="N63" s="38"/>
      <c r="O63" s="23"/>
      <c r="P63" s="32"/>
      <c r="Q63" s="23"/>
      <c r="R63" s="38"/>
      <c r="S63" s="38"/>
      <c r="T63" s="38"/>
      <c r="U63" s="38"/>
      <c r="V63" s="23"/>
      <c r="W63" s="32"/>
      <c r="X63" s="23"/>
      <c r="Y63" s="23"/>
      <c r="Z63" s="23"/>
      <c r="AA63" s="23"/>
      <c r="AB63" s="23"/>
      <c r="AC63" s="23"/>
      <c r="AD63" s="23"/>
      <c r="AE63" s="23"/>
      <c r="AF63" s="38"/>
      <c r="AG63" s="38"/>
      <c r="AH63" s="38"/>
      <c r="AI63" s="38"/>
      <c r="AK63" s="23"/>
      <c r="AL63" s="20"/>
      <c r="AM63" s="23"/>
      <c r="AN63" s="23"/>
    </row>
    <row r="64" spans="1:53">
      <c r="C64" s="23"/>
      <c r="D64" s="23"/>
      <c r="G64" s="23"/>
      <c r="H64" s="23"/>
      <c r="I64" s="32"/>
      <c r="J64" s="38"/>
      <c r="K64" s="38"/>
      <c r="L64" s="38"/>
      <c r="M64" s="32"/>
      <c r="N64" s="38"/>
      <c r="O64" s="23"/>
      <c r="P64" s="32"/>
      <c r="Q64" s="23"/>
      <c r="R64" s="38"/>
      <c r="S64" s="38"/>
      <c r="T64" s="38"/>
      <c r="U64" s="38"/>
      <c r="V64" s="23"/>
      <c r="W64" s="32"/>
      <c r="X64" s="23"/>
      <c r="Y64" s="23"/>
      <c r="Z64" s="23"/>
      <c r="AA64" s="23"/>
      <c r="AB64" s="23"/>
      <c r="AC64" s="23"/>
      <c r="AD64" s="23"/>
      <c r="AE64" s="23"/>
      <c r="AF64" s="38"/>
      <c r="AG64" s="38"/>
      <c r="AH64" s="38"/>
      <c r="AI64" s="38"/>
      <c r="AK64" s="23"/>
      <c r="AL64" s="20"/>
      <c r="AM64" s="23"/>
      <c r="AN64" s="23"/>
    </row>
    <row r="67" spans="3:40">
      <c r="C67" s="23"/>
      <c r="D67" s="23"/>
      <c r="G67" s="23"/>
      <c r="H67" s="23"/>
      <c r="I67" s="32"/>
      <c r="J67" s="38"/>
      <c r="K67" s="38"/>
      <c r="L67" s="38"/>
      <c r="M67" s="32"/>
      <c r="N67" s="38"/>
      <c r="O67" s="23"/>
      <c r="P67" s="32"/>
      <c r="Q67" s="23"/>
      <c r="R67" s="38"/>
      <c r="S67" s="38"/>
      <c r="T67" s="38"/>
      <c r="U67" s="38"/>
      <c r="V67" s="23"/>
      <c r="W67" s="32"/>
      <c r="X67" s="23"/>
      <c r="Y67" s="23"/>
      <c r="Z67" s="23"/>
      <c r="AA67" s="23"/>
      <c r="AB67" s="23"/>
      <c r="AC67" s="23"/>
      <c r="AD67" s="23"/>
      <c r="AE67" s="23"/>
      <c r="AF67" s="38"/>
      <c r="AG67" s="38"/>
      <c r="AH67" s="38"/>
      <c r="AI67" s="38"/>
      <c r="AK67" s="23"/>
      <c r="AL67" s="20"/>
      <c r="AM67" s="23"/>
      <c r="AN67" s="23"/>
    </row>
    <row r="70" spans="3:40">
      <c r="C70" s="23"/>
      <c r="D70" s="23"/>
      <c r="G70" s="23"/>
      <c r="H70" s="23"/>
      <c r="I70" s="32"/>
      <c r="J70" s="38"/>
      <c r="K70" s="38"/>
      <c r="L70" s="38"/>
      <c r="M70" s="32"/>
      <c r="N70" s="38"/>
      <c r="O70" s="23"/>
      <c r="P70" s="32"/>
      <c r="Q70" s="23"/>
      <c r="R70" s="38"/>
      <c r="S70" s="38"/>
      <c r="T70" s="38"/>
      <c r="U70" s="38"/>
      <c r="V70" s="23"/>
      <c r="W70" s="32"/>
      <c r="X70" s="23"/>
      <c r="Y70" s="23"/>
      <c r="Z70" s="23"/>
      <c r="AA70" s="23"/>
      <c r="AB70" s="23"/>
      <c r="AC70" s="23"/>
      <c r="AD70" s="23"/>
      <c r="AE70" s="23"/>
      <c r="AF70" s="38"/>
      <c r="AG70" s="38"/>
      <c r="AH70" s="38"/>
      <c r="AI70" s="38"/>
      <c r="AK70" s="23"/>
      <c r="AL70" s="20"/>
      <c r="AM70" s="23"/>
      <c r="AN70" s="23"/>
    </row>
    <row r="71" spans="3:40">
      <c r="C71" s="23"/>
      <c r="D71" s="23"/>
      <c r="G71" s="23"/>
      <c r="H71" s="23"/>
      <c r="I71" s="32"/>
      <c r="J71" s="38"/>
      <c r="K71" s="38"/>
      <c r="L71" s="38"/>
      <c r="M71" s="32"/>
      <c r="N71" s="38"/>
      <c r="O71" s="23"/>
      <c r="P71" s="32"/>
      <c r="Q71" s="23"/>
      <c r="R71" s="38"/>
      <c r="S71" s="38"/>
      <c r="T71" s="38"/>
      <c r="U71" s="38"/>
      <c r="V71" s="23"/>
      <c r="W71" s="32"/>
      <c r="X71" s="23"/>
      <c r="Y71" s="23"/>
      <c r="Z71" s="23"/>
      <c r="AA71" s="23"/>
      <c r="AB71" s="23"/>
      <c r="AC71" s="23"/>
      <c r="AD71" s="23"/>
      <c r="AE71" s="23"/>
      <c r="AF71" s="38"/>
      <c r="AG71" s="38"/>
      <c r="AH71" s="38"/>
      <c r="AI71" s="38"/>
      <c r="AK71" s="23"/>
      <c r="AL71" s="20"/>
      <c r="AM71" s="23"/>
      <c r="AN71" s="23"/>
    </row>
    <row r="72" spans="3:40">
      <c r="C72" s="23"/>
      <c r="D72" s="23"/>
      <c r="G72" s="23"/>
      <c r="H72" s="23"/>
      <c r="I72" s="32"/>
      <c r="J72" s="38"/>
      <c r="K72" s="38"/>
      <c r="L72" s="38"/>
      <c r="M72" s="32"/>
      <c r="N72" s="38"/>
      <c r="O72" s="23"/>
      <c r="P72" s="32"/>
      <c r="Q72" s="23"/>
      <c r="R72" s="38"/>
      <c r="S72" s="38"/>
      <c r="T72" s="38"/>
      <c r="U72" s="38"/>
      <c r="V72" s="23"/>
      <c r="W72" s="32"/>
      <c r="X72" s="23"/>
      <c r="Y72" s="23"/>
      <c r="Z72" s="23"/>
      <c r="AA72" s="23"/>
      <c r="AB72" s="23"/>
      <c r="AC72" s="23"/>
      <c r="AD72" s="23"/>
      <c r="AE72" s="23"/>
      <c r="AF72" s="38"/>
      <c r="AG72" s="38"/>
      <c r="AH72" s="38"/>
      <c r="AI72" s="38"/>
      <c r="AK72" s="23"/>
      <c r="AL72" s="20"/>
      <c r="AM72" s="23"/>
      <c r="AN72" s="23"/>
    </row>
    <row r="73" spans="3:40">
      <c r="C73" s="23"/>
      <c r="D73" s="23"/>
      <c r="G73" s="23"/>
      <c r="H73" s="23"/>
      <c r="I73" s="32"/>
      <c r="J73" s="38"/>
      <c r="K73" s="38"/>
      <c r="L73" s="38"/>
      <c r="M73" s="32"/>
      <c r="N73" s="38"/>
      <c r="O73" s="23"/>
      <c r="P73" s="32"/>
      <c r="Q73" s="23"/>
      <c r="R73" s="38"/>
      <c r="S73" s="38"/>
      <c r="T73" s="38"/>
      <c r="U73" s="38"/>
      <c r="V73" s="23"/>
      <c r="W73" s="32"/>
      <c r="X73" s="23"/>
      <c r="Y73" s="23"/>
      <c r="Z73" s="23"/>
      <c r="AA73" s="23"/>
      <c r="AB73" s="23"/>
      <c r="AC73" s="23"/>
      <c r="AD73" s="23"/>
      <c r="AE73" s="23"/>
      <c r="AF73" s="38"/>
      <c r="AG73" s="38"/>
      <c r="AH73" s="38"/>
      <c r="AI73" s="38"/>
      <c r="AK73" s="23"/>
      <c r="AL73" s="20"/>
      <c r="AM73" s="23"/>
      <c r="AN73" s="23"/>
    </row>
    <row r="75" spans="3:40">
      <c r="C75" s="23"/>
      <c r="D75" s="23"/>
      <c r="G75" s="23"/>
      <c r="H75" s="23"/>
      <c r="I75" s="32"/>
      <c r="J75" s="38"/>
      <c r="K75" s="38"/>
      <c r="L75" s="38"/>
      <c r="M75" s="32"/>
      <c r="N75" s="38"/>
      <c r="O75" s="23"/>
      <c r="P75" s="32"/>
      <c r="Q75" s="23"/>
      <c r="R75" s="38"/>
      <c r="S75" s="38"/>
      <c r="T75" s="38"/>
      <c r="U75" s="38"/>
      <c r="V75" s="23"/>
      <c r="W75" s="32"/>
      <c r="X75" s="23"/>
      <c r="Y75" s="23"/>
      <c r="Z75" s="23"/>
      <c r="AA75" s="23"/>
      <c r="AB75" s="23"/>
      <c r="AC75" s="23"/>
      <c r="AD75" s="23"/>
      <c r="AE75" s="23"/>
      <c r="AF75" s="38"/>
      <c r="AG75" s="38"/>
      <c r="AH75" s="38"/>
      <c r="AI75" s="38"/>
      <c r="AK75" s="23"/>
      <c r="AL75" s="20"/>
      <c r="AM75" s="23"/>
      <c r="AN75" s="23"/>
    </row>
    <row r="76" spans="3:40">
      <c r="C76" s="23"/>
      <c r="D76" s="23"/>
      <c r="G76" s="23"/>
      <c r="H76" s="23"/>
      <c r="I76" s="32"/>
      <c r="J76" s="38"/>
      <c r="K76" s="38"/>
      <c r="L76" s="38"/>
      <c r="M76" s="32"/>
      <c r="N76" s="38"/>
      <c r="O76" s="23"/>
      <c r="P76" s="32"/>
      <c r="Q76" s="23"/>
      <c r="R76" s="38"/>
      <c r="S76" s="38"/>
      <c r="T76" s="38"/>
      <c r="U76" s="38"/>
      <c r="V76" s="23"/>
      <c r="W76" s="32"/>
      <c r="X76" s="23"/>
      <c r="Y76" s="23"/>
      <c r="Z76" s="23"/>
      <c r="AA76" s="23"/>
      <c r="AB76" s="23"/>
      <c r="AC76" s="23"/>
      <c r="AD76" s="23"/>
      <c r="AE76" s="23"/>
      <c r="AF76" s="38"/>
      <c r="AG76" s="38"/>
      <c r="AH76" s="38"/>
      <c r="AI76" s="38"/>
      <c r="AK76" s="23"/>
      <c r="AL76" s="20"/>
      <c r="AM76" s="23"/>
      <c r="AN76" s="23"/>
    </row>
    <row r="84" spans="3:40">
      <c r="C84" s="23"/>
      <c r="D84" s="23"/>
      <c r="I84" s="32"/>
      <c r="J84" s="38"/>
      <c r="K84" s="38"/>
      <c r="L84" s="38"/>
      <c r="M84" s="32"/>
      <c r="N84" s="38"/>
      <c r="P84" s="32"/>
      <c r="R84" s="38"/>
      <c r="S84" s="38"/>
      <c r="T84" s="38"/>
      <c r="U84" s="38"/>
      <c r="W84" s="32"/>
      <c r="AF84" s="38"/>
      <c r="AG84" s="38"/>
      <c r="AH84" s="38"/>
      <c r="AI84" s="38"/>
      <c r="AK84" s="23"/>
      <c r="AL84" s="20"/>
      <c r="AM84" s="23"/>
      <c r="AN84" s="23"/>
    </row>
    <row r="85" spans="3:40">
      <c r="C85" s="23"/>
      <c r="D85" s="23"/>
      <c r="I85" s="32"/>
      <c r="J85" s="38"/>
      <c r="K85" s="38"/>
      <c r="L85" s="38"/>
      <c r="M85" s="32"/>
      <c r="N85" s="38"/>
      <c r="P85" s="32"/>
      <c r="R85" s="38"/>
      <c r="S85" s="38"/>
      <c r="T85" s="38"/>
      <c r="U85" s="38"/>
      <c r="W85" s="32"/>
      <c r="AF85" s="38"/>
      <c r="AG85" s="38"/>
      <c r="AH85" s="38"/>
      <c r="AI85" s="38"/>
      <c r="AK85" s="23"/>
      <c r="AL85" s="20"/>
      <c r="AM85" s="23"/>
      <c r="AN85" s="23"/>
    </row>
    <row r="86" spans="3:40">
      <c r="C86" s="23"/>
      <c r="D86" s="23"/>
      <c r="I86" s="32"/>
      <c r="J86" s="38"/>
      <c r="K86" s="38"/>
      <c r="L86" s="38"/>
      <c r="M86" s="32"/>
      <c r="N86" s="38"/>
      <c r="P86" s="32"/>
      <c r="R86" s="38"/>
      <c r="S86" s="38"/>
      <c r="T86" s="38"/>
      <c r="U86" s="38"/>
      <c r="W86" s="32"/>
      <c r="AF86" s="38"/>
      <c r="AG86" s="38"/>
      <c r="AH86" s="38"/>
      <c r="AI86" s="38"/>
      <c r="AK86" s="23"/>
      <c r="AL86" s="20"/>
      <c r="AM86" s="23"/>
      <c r="AN86" s="23"/>
    </row>
    <row r="87" spans="3:40">
      <c r="C87" s="23"/>
      <c r="D87" s="23"/>
      <c r="I87" s="32"/>
      <c r="J87" s="38"/>
      <c r="K87" s="38"/>
      <c r="L87" s="38"/>
      <c r="N87" s="38"/>
      <c r="P87" s="32"/>
      <c r="R87" s="38"/>
      <c r="S87" s="38"/>
      <c r="T87" s="38"/>
      <c r="U87" s="38"/>
      <c r="W87" s="32"/>
      <c r="AF87" s="38"/>
      <c r="AG87" s="38"/>
      <c r="AH87" s="38"/>
      <c r="AI87" s="38"/>
      <c r="AK87" s="23"/>
      <c r="AL87" s="20"/>
      <c r="AM87" s="23"/>
      <c r="AN87" s="23"/>
    </row>
    <row r="88" spans="3:40">
      <c r="C88" s="23"/>
      <c r="D88" s="23"/>
      <c r="I88" s="32"/>
      <c r="J88" s="38"/>
      <c r="K88" s="38"/>
      <c r="L88" s="38"/>
      <c r="P88" s="32"/>
      <c r="R88" s="38"/>
      <c r="S88" s="38"/>
      <c r="T88" s="38"/>
      <c r="U88" s="38"/>
      <c r="W88" s="32"/>
      <c r="AF88" s="38"/>
      <c r="AG88" s="38"/>
      <c r="AH88" s="38"/>
      <c r="AI88" s="38"/>
      <c r="AK88" s="23"/>
      <c r="AL88" s="20"/>
      <c r="AM88" s="23"/>
      <c r="AN88" s="23"/>
    </row>
    <row r="89" spans="3:40">
      <c r="C89" s="23"/>
      <c r="D89" s="23"/>
      <c r="J89" s="38"/>
      <c r="K89" s="38"/>
      <c r="L89" s="38"/>
      <c r="S89" s="38"/>
      <c r="T89" s="38"/>
      <c r="U89" s="38"/>
      <c r="AK89" s="23"/>
      <c r="AL89" s="20"/>
      <c r="AM89" s="23"/>
      <c r="AN89" s="23"/>
    </row>
    <row r="90" spans="3:40">
      <c r="C90" s="23"/>
      <c r="D90" s="23"/>
      <c r="S90" s="38"/>
      <c r="T90" s="38"/>
      <c r="U90" s="38"/>
      <c r="AK90" s="23"/>
      <c r="AL90" s="20"/>
      <c r="AM90" s="23"/>
      <c r="AN90" s="23"/>
    </row>
    <row r="91" spans="3:40">
      <c r="C91" s="23"/>
      <c r="D91" s="23"/>
      <c r="AK91" s="23"/>
      <c r="AL91" s="20"/>
      <c r="AM91" s="23"/>
      <c r="AN91" s="23"/>
    </row>
    <row r="92" spans="3:40">
      <c r="C92" s="23"/>
      <c r="D92" s="23"/>
      <c r="AK92" s="23"/>
      <c r="AL92" s="20"/>
      <c r="AM92" s="23"/>
      <c r="AN92" s="23"/>
    </row>
    <row r="95" spans="3:40">
      <c r="AK95" s="23"/>
      <c r="AL95" s="20"/>
      <c r="AM95" s="23"/>
      <c r="AN95" s="23"/>
    </row>
    <row r="96" spans="3:40">
      <c r="AK96" s="23"/>
      <c r="AL96" s="20"/>
      <c r="AM96" s="23"/>
      <c r="AN96" s="23"/>
    </row>
    <row r="97" spans="37:40">
      <c r="AK97" s="23"/>
      <c r="AL97" s="20"/>
      <c r="AM97" s="23"/>
      <c r="AN97" s="23"/>
    </row>
    <row r="98" spans="37:40">
      <c r="AK98" s="23"/>
      <c r="AL98" s="20"/>
      <c r="AM98" s="23"/>
      <c r="AN98" s="23"/>
    </row>
  </sheetData>
  <mergeCells count="2">
    <mergeCell ref="A1:BA1"/>
    <mergeCell ref="E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933C5-2B00-412C-A83B-BB559974595C}">
  <sheetPr codeName="Ark1"/>
  <dimension ref="A1:AB105"/>
  <sheetViews>
    <sheetView workbookViewId="0">
      <selection activeCell="D15" sqref="D15"/>
    </sheetView>
  </sheetViews>
  <sheetFormatPr defaultRowHeight="14"/>
  <cols>
    <col min="1" max="1" width="14.453125" style="3" customWidth="1"/>
    <col min="2" max="2" width="21.453125" style="3" customWidth="1"/>
    <col min="3" max="3" width="8.7265625" style="3"/>
    <col min="4" max="4" width="10.26953125" style="3" customWidth="1"/>
    <col min="5" max="5" width="18.1796875" style="3" customWidth="1"/>
    <col min="6" max="6" width="7.36328125" style="3" customWidth="1"/>
    <col min="7" max="7" width="3.90625" style="3" customWidth="1"/>
    <col min="8" max="8" width="7.7265625" style="3" customWidth="1"/>
    <col min="9" max="9" width="4.7265625" style="3" customWidth="1"/>
    <col min="10" max="10" width="9.453125" style="3" customWidth="1"/>
    <col min="11" max="11" width="5.7265625" style="3" customWidth="1"/>
    <col min="12" max="12" width="8.08984375" style="3" customWidth="1"/>
    <col min="13" max="13" width="4.90625" style="3" customWidth="1"/>
    <col min="14" max="14" width="10.1796875" style="3" customWidth="1"/>
    <col min="15" max="15" width="4.6328125" style="3" customWidth="1"/>
    <col min="16" max="16" width="12.1796875" style="3" customWidth="1"/>
    <col min="17" max="17" width="3" style="3" customWidth="1"/>
    <col min="18" max="18" width="8" style="3" customWidth="1"/>
    <col min="19" max="19" width="4.6328125" style="3" customWidth="1"/>
    <col min="20" max="20" width="7.6328125" style="3" customWidth="1"/>
    <col min="21" max="21" width="5.1796875" style="3" customWidth="1"/>
    <col min="22" max="22" width="8.7265625" style="3"/>
    <col min="23" max="23" width="5" style="3" customWidth="1"/>
    <col min="24" max="24" width="8.1796875" style="3" customWidth="1"/>
    <col min="25" max="25" width="4.6328125" style="3" customWidth="1"/>
    <col min="26" max="16384" width="8.7265625" style="3"/>
  </cols>
  <sheetData>
    <row r="1" spans="1:28" s="54" customFormat="1" ht="17.5">
      <c r="A1" s="162" t="s">
        <v>1656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2"/>
      <c r="Y1" s="162"/>
    </row>
    <row r="2" spans="1:28" ht="16.5">
      <c r="A2" s="9" t="s">
        <v>0</v>
      </c>
      <c r="B2" s="9" t="s">
        <v>1</v>
      </c>
      <c r="C2" s="52" t="s">
        <v>2</v>
      </c>
      <c r="D2" s="52" t="s">
        <v>3</v>
      </c>
      <c r="E2" s="53" t="s">
        <v>919</v>
      </c>
      <c r="F2" s="9" t="s">
        <v>4</v>
      </c>
      <c r="G2" s="1" t="s">
        <v>5</v>
      </c>
      <c r="H2" s="9" t="s">
        <v>940</v>
      </c>
      <c r="I2" s="9"/>
      <c r="J2" s="9" t="s">
        <v>6</v>
      </c>
      <c r="K2" s="9"/>
      <c r="L2" s="9" t="s">
        <v>7</v>
      </c>
      <c r="M2" s="9"/>
      <c r="N2" s="9" t="s">
        <v>8</v>
      </c>
      <c r="O2" s="9"/>
      <c r="P2" s="9" t="s">
        <v>9</v>
      </c>
      <c r="Q2" s="10" t="s">
        <v>5</v>
      </c>
      <c r="R2" s="9" t="s">
        <v>10</v>
      </c>
      <c r="S2" s="9"/>
      <c r="T2" s="9" t="s">
        <v>11</v>
      </c>
      <c r="U2" s="9"/>
      <c r="V2" s="9" t="s">
        <v>12</v>
      </c>
      <c r="W2" s="9"/>
      <c r="X2" s="9" t="s">
        <v>13</v>
      </c>
    </row>
    <row r="3" spans="1:28">
      <c r="A3" s="9"/>
      <c r="B3" s="9"/>
      <c r="C3" s="2"/>
      <c r="D3" s="2"/>
      <c r="H3" s="3" t="s">
        <v>14</v>
      </c>
      <c r="I3" s="3" t="s">
        <v>931</v>
      </c>
      <c r="J3" s="3" t="s">
        <v>14</v>
      </c>
      <c r="K3" s="3" t="s">
        <v>931</v>
      </c>
      <c r="L3" s="3" t="s">
        <v>14</v>
      </c>
      <c r="M3" s="3" t="s">
        <v>15</v>
      </c>
      <c r="N3" s="3" t="s">
        <v>14</v>
      </c>
      <c r="O3" s="3" t="s">
        <v>931</v>
      </c>
      <c r="R3" s="3" t="s">
        <v>14</v>
      </c>
      <c r="S3" s="3" t="s">
        <v>931</v>
      </c>
      <c r="T3" s="3" t="s">
        <v>14</v>
      </c>
      <c r="U3" s="3" t="s">
        <v>931</v>
      </c>
      <c r="V3" s="3" t="s">
        <v>14</v>
      </c>
      <c r="W3" s="3" t="s">
        <v>931</v>
      </c>
      <c r="X3" s="3" t="s">
        <v>14</v>
      </c>
      <c r="Y3" s="3" t="s">
        <v>931</v>
      </c>
    </row>
    <row r="4" spans="1:28">
      <c r="A4" s="5" t="s">
        <v>16</v>
      </c>
      <c r="B4" s="9"/>
      <c r="C4" s="2"/>
      <c r="D4" s="2"/>
    </row>
    <row r="5" spans="1:28">
      <c r="A5" s="3" t="s">
        <v>17</v>
      </c>
      <c r="B5" s="3" t="s">
        <v>18</v>
      </c>
      <c r="C5" s="4">
        <v>63.969027777777782</v>
      </c>
      <c r="D5" s="4">
        <v>-18.679750000000002</v>
      </c>
      <c r="E5" s="3">
        <v>16.11</v>
      </c>
      <c r="G5" s="5">
        <v>14</v>
      </c>
      <c r="H5" s="11">
        <v>86.431578621765496</v>
      </c>
      <c r="I5" s="12">
        <v>0.65610883144296228</v>
      </c>
      <c r="J5" s="11">
        <v>1580.5751252367793</v>
      </c>
      <c r="K5" s="11">
        <v>44.807885675848603</v>
      </c>
      <c r="L5" s="11">
        <v>1626.5080251923537</v>
      </c>
      <c r="M5" s="11">
        <v>54.678272694220212</v>
      </c>
      <c r="N5" s="11">
        <v>2447.9690239357951</v>
      </c>
      <c r="O5" s="11">
        <v>40.175701224394487</v>
      </c>
      <c r="P5" s="11"/>
      <c r="Q5" s="5">
        <v>6</v>
      </c>
      <c r="R5" s="11">
        <v>96.578333333333333</v>
      </c>
      <c r="S5" s="12">
        <v>2.2950847236842669</v>
      </c>
      <c r="T5" s="11">
        <v>198.83600000000001</v>
      </c>
      <c r="U5" s="12">
        <v>13.746724118858285</v>
      </c>
      <c r="V5" s="12">
        <v>6.4859999999999998</v>
      </c>
      <c r="W5" s="12">
        <v>0.30637232250972035</v>
      </c>
      <c r="X5" s="13">
        <v>0.10200000000000001</v>
      </c>
      <c r="Y5" s="13">
        <v>1.0373041983911894E-2</v>
      </c>
    </row>
    <row r="6" spans="1:28">
      <c r="A6" s="3" t="s">
        <v>19</v>
      </c>
      <c r="B6" s="3" t="s">
        <v>20</v>
      </c>
      <c r="C6" s="4">
        <v>64.232100000000003</v>
      </c>
      <c r="D6" s="4">
        <v>-18.802399999999999</v>
      </c>
      <c r="G6" s="5">
        <v>9</v>
      </c>
      <c r="H6" s="11">
        <v>86.321615846087894</v>
      </c>
      <c r="I6" s="12">
        <v>0.32487349064800619</v>
      </c>
      <c r="J6" s="11">
        <v>1562.9508145363407</v>
      </c>
      <c r="K6" s="11">
        <v>65.72677537045756</v>
      </c>
      <c r="L6" s="11">
        <v>1658.9647323807937</v>
      </c>
      <c r="M6" s="11">
        <v>34.026836793174027</v>
      </c>
      <c r="N6" s="11">
        <v>2476.8005570079135</v>
      </c>
      <c r="O6" s="11">
        <v>42.713178233547566</v>
      </c>
      <c r="P6" s="11"/>
      <c r="Q6" s="5">
        <v>9</v>
      </c>
      <c r="R6" s="11">
        <v>96.254444444444459</v>
      </c>
      <c r="S6" s="12">
        <v>5.11700674464001</v>
      </c>
      <c r="T6" s="11">
        <v>207.65249999999997</v>
      </c>
      <c r="U6" s="12">
        <v>12.150694167412819</v>
      </c>
      <c r="V6" s="12">
        <v>6.7077777777777783</v>
      </c>
      <c r="W6" s="12">
        <v>9.9306235428908138E-2</v>
      </c>
      <c r="X6" s="13">
        <v>0.11028571428571428</v>
      </c>
      <c r="Y6" s="13">
        <v>9.8809236947374774E-3</v>
      </c>
    </row>
    <row r="7" spans="1:28">
      <c r="A7" s="3" t="s">
        <v>21</v>
      </c>
      <c r="B7" s="3" t="s">
        <v>22</v>
      </c>
      <c r="C7" s="4">
        <v>64.251750000000001</v>
      </c>
      <c r="D7" s="4">
        <v>-18.652333333333331</v>
      </c>
      <c r="E7" s="3">
        <v>24.5</v>
      </c>
      <c r="G7" s="5">
        <v>9</v>
      </c>
      <c r="H7" s="11">
        <v>87.385611269994413</v>
      </c>
      <c r="I7" s="12">
        <v>0.54413652203298701</v>
      </c>
      <c r="J7" s="11">
        <v>1613.8530169202684</v>
      </c>
      <c r="K7" s="11">
        <v>91.069486131553134</v>
      </c>
      <c r="L7" s="11">
        <v>1527.8416686492646</v>
      </c>
      <c r="M7" s="11">
        <v>71.243303808940183</v>
      </c>
      <c r="N7" s="11">
        <v>2457.5039063072745</v>
      </c>
      <c r="O7" s="11">
        <v>36.306652216799797</v>
      </c>
      <c r="P7" s="11"/>
      <c r="Q7" s="5">
        <v>6</v>
      </c>
      <c r="R7" s="11">
        <v>91.68</v>
      </c>
      <c r="S7" s="12">
        <v>6.3929773971131789</v>
      </c>
      <c r="T7" s="11">
        <v>209.12</v>
      </c>
      <c r="U7" s="12">
        <v>16.911962235845568</v>
      </c>
      <c r="V7" s="12">
        <v>6.4149999999999991</v>
      </c>
      <c r="W7" s="12">
        <v>0.31159535726109039</v>
      </c>
      <c r="X7" s="13">
        <v>0.14099999999999999</v>
      </c>
      <c r="Y7" s="13">
        <v>7.9999999999999932E-3</v>
      </c>
    </row>
    <row r="8" spans="1:28">
      <c r="A8" s="3" t="s">
        <v>23</v>
      </c>
      <c r="B8" s="3" t="s">
        <v>915</v>
      </c>
      <c r="C8" s="4">
        <v>64.280883000000003</v>
      </c>
      <c r="D8" s="4">
        <v>-18.394666999999998</v>
      </c>
      <c r="G8" s="5">
        <v>9</v>
      </c>
      <c r="H8" s="11">
        <v>86.461912207515823</v>
      </c>
      <c r="I8" s="12">
        <v>0.42937122226590568</v>
      </c>
      <c r="J8" s="11">
        <v>1475.55269346205</v>
      </c>
      <c r="K8" s="11">
        <v>55.466352613880126</v>
      </c>
      <c r="L8" s="11">
        <v>1649.1794291172466</v>
      </c>
      <c r="M8" s="11">
        <v>47.826609472200666</v>
      </c>
      <c r="N8" s="11">
        <v>2537.4698620914032</v>
      </c>
      <c r="O8" s="11">
        <v>38.925848535277808</v>
      </c>
      <c r="P8" s="11"/>
      <c r="Q8" s="5">
        <v>9</v>
      </c>
      <c r="R8" s="11">
        <v>90.211111111111109</v>
      </c>
      <c r="S8" s="12">
        <v>4.2056217520109502</v>
      </c>
      <c r="T8" s="11">
        <v>208.54499999999999</v>
      </c>
      <c r="U8" s="12">
        <v>8.1118277841680086</v>
      </c>
      <c r="V8" s="12">
        <v>6.8399999999999981</v>
      </c>
      <c r="W8" s="12">
        <v>0.13554124306434773</v>
      </c>
      <c r="X8" s="13">
        <v>0.13328571428571429</v>
      </c>
      <c r="Y8" s="13">
        <v>1.7539459885105503E-2</v>
      </c>
    </row>
    <row r="9" spans="1:28">
      <c r="A9" s="3" t="s">
        <v>24</v>
      </c>
      <c r="B9" s="3" t="s">
        <v>916</v>
      </c>
      <c r="C9" s="4">
        <v>64.251750000000001</v>
      </c>
      <c r="D9" s="4">
        <v>-18.652333333333331</v>
      </c>
      <c r="G9" s="5">
        <v>10</v>
      </c>
      <c r="H9" s="11">
        <v>85.004503251697088</v>
      </c>
      <c r="I9" s="12">
        <v>7.1144190356881479E-2</v>
      </c>
      <c r="J9" s="11">
        <v>1315.5818268963003</v>
      </c>
      <c r="K9" s="11">
        <v>18.130644239022374</v>
      </c>
      <c r="L9" s="11">
        <v>1803.627097536976</v>
      </c>
      <c r="M9" s="11">
        <v>6.4923962209987716</v>
      </c>
      <c r="N9" s="11">
        <v>2470.1856969117684</v>
      </c>
      <c r="O9" s="11">
        <v>38.845333405093491</v>
      </c>
      <c r="P9" s="11"/>
      <c r="Q9" s="5">
        <v>6</v>
      </c>
      <c r="R9" s="11">
        <v>105.44166666666666</v>
      </c>
      <c r="S9" s="12">
        <v>1.4175497247794264</v>
      </c>
      <c r="T9" s="11">
        <v>149.33199999999999</v>
      </c>
      <c r="U9" s="12">
        <v>13.16320082654671</v>
      </c>
      <c r="V9" s="12">
        <v>6.291666666666667</v>
      </c>
      <c r="W9" s="12">
        <v>0.19316803278205444</v>
      </c>
      <c r="X9" s="13">
        <v>0.11516666666666665</v>
      </c>
      <c r="Y9" s="13">
        <v>1.1451588924201256E-2</v>
      </c>
      <c r="AB9" s="14"/>
    </row>
    <row r="10" spans="1:28">
      <c r="A10" s="3" t="s">
        <v>25</v>
      </c>
      <c r="B10" s="3" t="s">
        <v>26</v>
      </c>
      <c r="C10" s="4">
        <v>64.230333000000002</v>
      </c>
      <c r="D10" s="4">
        <v>-18.704367000000001</v>
      </c>
      <c r="G10" s="5">
        <v>10</v>
      </c>
      <c r="H10" s="11">
        <v>85.584294712721515</v>
      </c>
      <c r="I10" s="12">
        <v>5.2204463071150363E-2</v>
      </c>
      <c r="J10" s="11">
        <v>1423.1574762226073</v>
      </c>
      <c r="K10" s="11">
        <v>20.332115833987995</v>
      </c>
      <c r="L10" s="11">
        <v>1740.6987018221298</v>
      </c>
      <c r="M10" s="11">
        <v>12.982817718779966</v>
      </c>
      <c r="N10" s="11">
        <v>2496.7721934326482</v>
      </c>
      <c r="O10" s="11">
        <v>34.424436793751333</v>
      </c>
      <c r="P10" s="11"/>
      <c r="Q10" s="5">
        <v>6</v>
      </c>
      <c r="R10" s="11">
        <v>101.52166666666666</v>
      </c>
      <c r="S10" s="12">
        <v>3.6481018656586652</v>
      </c>
      <c r="T10" s="11">
        <v>188.73</v>
      </c>
      <c r="U10" s="12">
        <v>10.234308965435819</v>
      </c>
      <c r="V10" s="12">
        <v>6.581666666666667</v>
      </c>
      <c r="W10" s="12">
        <v>0.12157530816557935</v>
      </c>
      <c r="X10" s="13">
        <v>0.14760000000000001</v>
      </c>
      <c r="Y10" s="13">
        <v>7.1161787498628714E-3</v>
      </c>
      <c r="AB10" s="15"/>
    </row>
    <row r="11" spans="1:28">
      <c r="C11" s="4"/>
      <c r="D11" s="4"/>
      <c r="G11" s="5"/>
      <c r="H11" s="11"/>
      <c r="I11" s="12"/>
      <c r="J11" s="11"/>
      <c r="K11" s="11"/>
      <c r="L11" s="11"/>
      <c r="M11" s="11"/>
      <c r="N11" s="11"/>
      <c r="O11" s="11"/>
      <c r="P11" s="11"/>
      <c r="Q11" s="5"/>
      <c r="R11" s="11"/>
      <c r="S11" s="12"/>
      <c r="T11" s="11"/>
      <c r="U11" s="12"/>
      <c r="V11" s="12"/>
      <c r="W11" s="12"/>
      <c r="X11" s="13"/>
      <c r="Y11" s="13"/>
      <c r="AB11" s="14"/>
    </row>
    <row r="12" spans="1:28">
      <c r="A12" s="5" t="s">
        <v>27</v>
      </c>
      <c r="C12" s="4"/>
      <c r="D12" s="4"/>
      <c r="G12" s="5"/>
      <c r="H12" s="11"/>
      <c r="I12" s="12"/>
      <c r="J12" s="11"/>
      <c r="K12" s="11"/>
      <c r="L12" s="11"/>
      <c r="M12" s="11"/>
      <c r="N12" s="11"/>
      <c r="O12" s="11"/>
      <c r="P12" s="11"/>
      <c r="Q12" s="5"/>
      <c r="R12" s="11"/>
      <c r="S12" s="12"/>
      <c r="T12" s="11"/>
      <c r="U12" s="12"/>
      <c r="V12" s="12"/>
      <c r="W12" s="12"/>
      <c r="X12" s="13"/>
      <c r="Y12" s="13"/>
    </row>
    <row r="13" spans="1:28">
      <c r="A13" s="14">
        <v>9370</v>
      </c>
      <c r="B13" s="3" t="s">
        <v>917</v>
      </c>
      <c r="C13" s="4">
        <v>65.880110000000002</v>
      </c>
      <c r="D13" s="4">
        <v>-16.839979</v>
      </c>
      <c r="G13" s="5">
        <v>17</v>
      </c>
      <c r="H13" s="11">
        <v>89.318909251322637</v>
      </c>
      <c r="I13" s="12">
        <v>0.40229019791851311</v>
      </c>
      <c r="J13" s="11">
        <v>2648.229322048207</v>
      </c>
      <c r="K13" s="11">
        <v>101.41205153071161</v>
      </c>
      <c r="L13" s="11">
        <v>1277.6885015295516</v>
      </c>
      <c r="M13" s="11">
        <v>38.556777689987356</v>
      </c>
      <c r="N13" s="11">
        <v>2237.5706686074013</v>
      </c>
      <c r="O13" s="11">
        <v>73.312837821131879</v>
      </c>
      <c r="P13" s="11"/>
      <c r="Q13" s="5">
        <v>6</v>
      </c>
      <c r="R13" s="11">
        <v>83.191666666666677</v>
      </c>
      <c r="S13" s="12">
        <v>3.4486829208973209</v>
      </c>
      <c r="T13" s="11">
        <v>272.93600000000004</v>
      </c>
      <c r="U13" s="12">
        <v>8.5370875595837656</v>
      </c>
      <c r="V13" s="12">
        <v>5.4783333333333326</v>
      </c>
      <c r="W13" s="12">
        <v>0.17208686437055248</v>
      </c>
      <c r="X13" s="13">
        <v>0.13200000000000001</v>
      </c>
      <c r="Y13" s="13">
        <v>1.1966620241321273E-2</v>
      </c>
    </row>
    <row r="14" spans="1:28">
      <c r="A14" s="15">
        <v>9381</v>
      </c>
      <c r="B14" s="3" t="s">
        <v>917</v>
      </c>
      <c r="C14" s="4">
        <v>65.880110000000002</v>
      </c>
      <c r="D14" s="4">
        <v>-16.839979</v>
      </c>
      <c r="G14" s="5">
        <v>18</v>
      </c>
      <c r="H14" s="11">
        <v>89.571167385641502</v>
      </c>
      <c r="I14" s="12">
        <v>0.93699109913772494</v>
      </c>
      <c r="J14" s="11">
        <v>2472.9477345131581</v>
      </c>
      <c r="K14" s="11">
        <v>165.73172438607205</v>
      </c>
      <c r="L14" s="11">
        <v>1271.1553725859483</v>
      </c>
      <c r="M14" s="11">
        <v>109.37607823043098</v>
      </c>
      <c r="N14" s="11">
        <v>2408.9843442575207</v>
      </c>
      <c r="O14" s="11">
        <v>123.95713354589752</v>
      </c>
      <c r="P14" s="11"/>
      <c r="Q14" s="5">
        <v>6</v>
      </c>
      <c r="R14" s="11">
        <v>76.78</v>
      </c>
      <c r="S14" s="12">
        <v>1.8506971659350433</v>
      </c>
      <c r="T14" s="11">
        <v>351.77600000000001</v>
      </c>
      <c r="U14" s="12">
        <v>39.117008883604342</v>
      </c>
      <c r="V14" s="12">
        <v>6.373333333333334</v>
      </c>
      <c r="W14" s="12">
        <v>1.0964133446023971</v>
      </c>
      <c r="X14" s="13">
        <v>0.19483333333333333</v>
      </c>
      <c r="Y14" s="13">
        <v>2.5029427125330118E-2</v>
      </c>
    </row>
    <row r="15" spans="1:28">
      <c r="A15" s="14">
        <v>9393</v>
      </c>
      <c r="B15" s="3" t="s">
        <v>918</v>
      </c>
      <c r="C15" s="4">
        <v>65.880110000000002</v>
      </c>
      <c r="D15" s="4">
        <v>-16.839979</v>
      </c>
      <c r="G15" s="5">
        <v>9</v>
      </c>
      <c r="H15" s="11">
        <v>82.112654540762335</v>
      </c>
      <c r="I15" s="12">
        <v>0.28695768306363045</v>
      </c>
      <c r="J15" s="11">
        <v>1072.8752365243593</v>
      </c>
      <c r="K15" s="11">
        <v>39.218204404382412</v>
      </c>
      <c r="L15" s="11">
        <v>2104.284988174576</v>
      </c>
      <c r="M15" s="11">
        <v>31.657803020937745</v>
      </c>
      <c r="N15" s="11">
        <v>2255.7228798450396</v>
      </c>
      <c r="O15" s="11">
        <v>45.905898109118873</v>
      </c>
      <c r="P15" s="11"/>
      <c r="Q15" s="5">
        <v>3</v>
      </c>
      <c r="R15" s="11">
        <v>112.03666666666668</v>
      </c>
      <c r="S15" s="12">
        <v>1.2701793399184029</v>
      </c>
      <c r="T15" s="11">
        <v>235.36500000000001</v>
      </c>
      <c r="U15" s="12">
        <v>90.235000000000042</v>
      </c>
      <c r="V15" s="12">
        <v>7.5166666666666666</v>
      </c>
      <c r="W15" s="12">
        <v>0.28894443910359102</v>
      </c>
      <c r="X15" s="13">
        <v>0.109</v>
      </c>
      <c r="Y15" s="13">
        <v>1.3000000000000029E-2</v>
      </c>
    </row>
    <row r="16" spans="1:28">
      <c r="A16" s="3" t="s">
        <v>28</v>
      </c>
      <c r="B16" s="3" t="s">
        <v>29</v>
      </c>
      <c r="C16" s="4">
        <v>65.842527777777775</v>
      </c>
      <c r="D16" s="4">
        <v>-16.9925</v>
      </c>
      <c r="E16" s="3">
        <v>7.91</v>
      </c>
      <c r="G16" s="5">
        <v>18</v>
      </c>
      <c r="H16" s="11">
        <v>90.644343631598787</v>
      </c>
      <c r="I16" s="12">
        <v>1.4220225254358911</v>
      </c>
      <c r="J16" s="11">
        <v>2695.5029898761618</v>
      </c>
      <c r="K16" s="11">
        <v>364.07955922138757</v>
      </c>
      <c r="L16" s="11">
        <v>1135.1396572226458</v>
      </c>
      <c r="M16" s="11">
        <v>156.49580031009268</v>
      </c>
      <c r="N16" s="11">
        <v>2369.2395966210197</v>
      </c>
      <c r="O16" s="11">
        <v>104.8896384997869</v>
      </c>
      <c r="P16" s="11"/>
      <c r="Q16" s="5">
        <v>6</v>
      </c>
      <c r="R16" s="11">
        <v>77.86</v>
      </c>
      <c r="S16" s="12">
        <v>9.9534600349158691</v>
      </c>
      <c r="T16" s="11">
        <v>415.89499999999998</v>
      </c>
      <c r="U16" s="12">
        <v>102.87879110066056</v>
      </c>
      <c r="V16" s="12">
        <v>6.1849999999999996</v>
      </c>
      <c r="W16" s="12">
        <v>0.24060687161148733</v>
      </c>
      <c r="X16" s="13">
        <v>0.18433333333333332</v>
      </c>
      <c r="Y16" s="13">
        <v>3.0340658456196372E-2</v>
      </c>
    </row>
    <row r="17" spans="1:28">
      <c r="A17" s="3" t="s">
        <v>30</v>
      </c>
      <c r="B17" s="3" t="s">
        <v>31</v>
      </c>
      <c r="C17" s="4">
        <v>65.05</v>
      </c>
      <c r="D17" s="4">
        <v>-16.23</v>
      </c>
      <c r="E17" s="3">
        <v>7.9</v>
      </c>
      <c r="G17" s="5">
        <v>14</v>
      </c>
      <c r="H17" s="11">
        <v>84.592720697918978</v>
      </c>
      <c r="I17" s="12">
        <v>0.35916291045229759</v>
      </c>
      <c r="J17" s="11">
        <v>1944.9605553872466</v>
      </c>
      <c r="K17" s="11">
        <v>197.60974179285267</v>
      </c>
      <c r="L17" s="11">
        <v>1672.0287476469316</v>
      </c>
      <c r="M17" s="11">
        <v>56.072269876138222</v>
      </c>
      <c r="N17" s="11">
        <v>1833.3349645821161</v>
      </c>
      <c r="O17" s="11">
        <v>44.542560777793796</v>
      </c>
      <c r="P17" s="11"/>
      <c r="Q17" s="5">
        <v>6</v>
      </c>
      <c r="R17" s="11">
        <v>110.88499999999999</v>
      </c>
      <c r="S17" s="12">
        <v>3.7355845147267996</v>
      </c>
      <c r="T17" s="11">
        <v>230.40799999999999</v>
      </c>
      <c r="U17" s="12">
        <v>10.164342379121241</v>
      </c>
      <c r="V17" s="12">
        <v>5.3566666666666665</v>
      </c>
      <c r="W17" s="12">
        <v>0.22246098284618107</v>
      </c>
      <c r="X17" s="13">
        <v>0.16033333333333333</v>
      </c>
      <c r="Y17" s="13">
        <v>1.3008544200725237E-2</v>
      </c>
    </row>
    <row r="18" spans="1:28">
      <c r="A18" s="3" t="s">
        <v>32</v>
      </c>
      <c r="B18" s="3" t="s">
        <v>33</v>
      </c>
      <c r="C18" s="4">
        <v>64.8</v>
      </c>
      <c r="D18" s="4">
        <v>-17.233333333333299</v>
      </c>
      <c r="E18" s="3">
        <v>16.600000000000001</v>
      </c>
      <c r="G18" s="5">
        <v>10</v>
      </c>
      <c r="H18" s="11">
        <v>87.966269094267616</v>
      </c>
      <c r="I18" s="12">
        <v>0.58381128752577771</v>
      </c>
      <c r="J18" s="11">
        <v>2024.8424629950939</v>
      </c>
      <c r="K18" s="11">
        <v>138.83808486946359</v>
      </c>
      <c r="L18" s="11">
        <v>1416.7695808777667</v>
      </c>
      <c r="M18" s="11">
        <v>76.318628042324249</v>
      </c>
      <c r="N18" s="11">
        <v>2262.353621958222</v>
      </c>
      <c r="O18" s="11">
        <v>140.19684567125279</v>
      </c>
      <c r="P18" s="11"/>
      <c r="Q18" s="5">
        <v>3</v>
      </c>
      <c r="R18" s="11">
        <v>80.62</v>
      </c>
      <c r="S18" s="12">
        <v>1.3140268896284688</v>
      </c>
      <c r="T18" s="11">
        <v>180.85</v>
      </c>
      <c r="U18" s="12">
        <v>11.663587212631739</v>
      </c>
      <c r="V18" s="12">
        <v>5.169999999999999</v>
      </c>
      <c r="W18" s="12">
        <v>0.10198039027185545</v>
      </c>
      <c r="X18" s="13">
        <v>0.13066666666666668</v>
      </c>
      <c r="Y18" s="13">
        <v>4.9888765156985929E-3</v>
      </c>
    </row>
    <row r="19" spans="1:28">
      <c r="A19" s="3" t="s">
        <v>34</v>
      </c>
      <c r="B19" s="3" t="s">
        <v>33</v>
      </c>
      <c r="C19" s="4">
        <v>64.8</v>
      </c>
      <c r="D19" s="4">
        <v>-17.233333333333299</v>
      </c>
      <c r="E19" s="3">
        <v>16.600000000000001</v>
      </c>
      <c r="G19" s="5">
        <v>14</v>
      </c>
      <c r="H19" s="11">
        <v>88.562094728612664</v>
      </c>
      <c r="I19" s="12">
        <v>0.28250637635076858</v>
      </c>
      <c r="J19" s="11">
        <v>2315.183336852509</v>
      </c>
      <c r="K19" s="11">
        <v>119.24732490554396</v>
      </c>
      <c r="L19" s="11">
        <v>1334.6835946826643</v>
      </c>
      <c r="M19" s="11">
        <v>35.880582129180056</v>
      </c>
      <c r="N19" s="11">
        <v>2305.8476600453764</v>
      </c>
      <c r="O19" s="11">
        <v>93.92236573508859</v>
      </c>
      <c r="P19" s="11"/>
      <c r="Q19" s="5">
        <v>5</v>
      </c>
      <c r="R19" s="11">
        <v>72.083999999999989</v>
      </c>
      <c r="S19" s="12">
        <v>3.905189368007651</v>
      </c>
      <c r="T19" s="11">
        <v>226.898</v>
      </c>
      <c r="U19" s="12">
        <v>37.791787679335592</v>
      </c>
      <c r="V19" s="12">
        <v>4.7919999999999998</v>
      </c>
      <c r="W19" s="12">
        <v>0.34417437440925197</v>
      </c>
      <c r="X19" s="13">
        <v>0.1348</v>
      </c>
      <c r="Y19" s="13">
        <v>9.5163018026962511E-3</v>
      </c>
      <c r="AB19" s="6"/>
    </row>
    <row r="20" spans="1:28">
      <c r="A20" s="3" t="s">
        <v>35</v>
      </c>
      <c r="B20" s="3" t="s">
        <v>36</v>
      </c>
      <c r="C20" s="4">
        <v>64.933333333333337</v>
      </c>
      <c r="D20" s="4">
        <v>-16.466666666666665</v>
      </c>
      <c r="E20" s="3">
        <v>34.299999999999997</v>
      </c>
      <c r="G20" s="5">
        <v>15</v>
      </c>
      <c r="H20" s="11">
        <v>85.610731516576777</v>
      </c>
      <c r="I20" s="12">
        <v>0.21475472051466502</v>
      </c>
      <c r="J20" s="11">
        <v>2160.2615297145994</v>
      </c>
      <c r="K20" s="11">
        <v>86.918258492339234</v>
      </c>
      <c r="L20" s="11">
        <v>1588.4215915808595</v>
      </c>
      <c r="M20" s="11">
        <v>35.447180076256409</v>
      </c>
      <c r="N20" s="11">
        <v>2128.3491032037869</v>
      </c>
      <c r="O20" s="11">
        <v>49.792972975422217</v>
      </c>
      <c r="P20" s="11"/>
      <c r="Q20" s="5">
        <v>2</v>
      </c>
      <c r="R20" s="11">
        <v>120.38499999999999</v>
      </c>
      <c r="S20" s="12">
        <v>3.5650000000000048</v>
      </c>
      <c r="T20" s="11">
        <v>240.15499999999997</v>
      </c>
      <c r="U20" s="12">
        <v>0.48499999999999943</v>
      </c>
      <c r="V20" s="12">
        <v>6.1</v>
      </c>
      <c r="W20" s="12">
        <v>6.0000000000000053E-2</v>
      </c>
      <c r="X20" s="13">
        <v>0.20700000000000002</v>
      </c>
      <c r="Y20" s="13">
        <v>9.999999999999995E-3</v>
      </c>
    </row>
    <row r="21" spans="1:28">
      <c r="A21" s="3" t="s">
        <v>37</v>
      </c>
      <c r="B21" s="3" t="s">
        <v>38</v>
      </c>
      <c r="C21" s="4">
        <v>65.25</v>
      </c>
      <c r="D21" s="4">
        <v>-16.483333333333334</v>
      </c>
      <c r="E21" s="3">
        <v>8</v>
      </c>
      <c r="G21" s="5">
        <v>16</v>
      </c>
      <c r="H21" s="11">
        <v>90.199300215655384</v>
      </c>
      <c r="I21" s="12">
        <v>0.55531989765413625</v>
      </c>
      <c r="J21" s="11">
        <v>2629.4741896139917</v>
      </c>
      <c r="K21" s="11">
        <v>167.98186224110313</v>
      </c>
      <c r="L21" s="11">
        <v>1205.4270457781913</v>
      </c>
      <c r="M21" s="11">
        <v>77.696793628663983</v>
      </c>
      <c r="N21" s="11">
        <v>2562.3004031035675</v>
      </c>
      <c r="O21" s="11">
        <v>122.32262324232465</v>
      </c>
      <c r="P21" s="11"/>
      <c r="Q21" s="5">
        <v>3</v>
      </c>
      <c r="R21" s="11">
        <v>75.436666666666667</v>
      </c>
      <c r="S21" s="12">
        <v>1.228883865772336</v>
      </c>
      <c r="T21" s="11">
        <v>327.87333333333339</v>
      </c>
      <c r="U21" s="12">
        <v>10.474446153483353</v>
      </c>
      <c r="V21" s="12">
        <v>5.4033333333333333</v>
      </c>
      <c r="W21" s="12">
        <v>9.4280904158208518E-3</v>
      </c>
      <c r="X21" s="13">
        <v>0.158</v>
      </c>
      <c r="Y21" s="13">
        <v>4.2426406871192892E-3</v>
      </c>
    </row>
    <row r="22" spans="1:28">
      <c r="A22" s="3" t="s">
        <v>39</v>
      </c>
      <c r="B22" s="3" t="s">
        <v>40</v>
      </c>
      <c r="C22" s="4">
        <v>65.88333333333334</v>
      </c>
      <c r="D22" s="4">
        <v>-16.833333333333332</v>
      </c>
      <c r="E22" s="3">
        <v>12.2</v>
      </c>
      <c r="G22" s="5">
        <v>23</v>
      </c>
      <c r="H22" s="11">
        <v>89.547741550059058</v>
      </c>
      <c r="I22" s="12">
        <v>0.40514354974593253</v>
      </c>
      <c r="J22" s="11">
        <v>2361.0133776935832</v>
      </c>
      <c r="K22" s="11">
        <v>168.34902003179215</v>
      </c>
      <c r="L22" s="11">
        <v>1284.3964736621353</v>
      </c>
      <c r="M22" s="11">
        <v>46.711100108539021</v>
      </c>
      <c r="N22" s="11">
        <v>2539.9135269855915</v>
      </c>
      <c r="O22" s="11">
        <v>64.381444944061329</v>
      </c>
      <c r="P22" s="11"/>
      <c r="Q22" s="5">
        <v>6</v>
      </c>
      <c r="R22" s="11">
        <v>85.529999999999987</v>
      </c>
      <c r="S22" s="12">
        <v>5.6325748996351539</v>
      </c>
      <c r="T22" s="11">
        <v>472.68799999999999</v>
      </c>
      <c r="U22" s="12">
        <v>68.186688847604586</v>
      </c>
      <c r="V22" s="12">
        <v>7.2516666666666678</v>
      </c>
      <c r="W22" s="12">
        <v>0.2700874344026804</v>
      </c>
      <c r="X22" s="13">
        <v>0.2436666666666667</v>
      </c>
      <c r="Y22" s="13">
        <v>2.4410835481172892E-2</v>
      </c>
    </row>
    <row r="23" spans="1:28">
      <c r="C23" s="4"/>
      <c r="D23" s="4"/>
      <c r="G23" s="5"/>
      <c r="H23" s="11"/>
      <c r="I23" s="12"/>
      <c r="J23" s="11"/>
      <c r="K23" s="11"/>
      <c r="L23" s="11"/>
      <c r="M23" s="11"/>
      <c r="N23" s="11"/>
      <c r="O23" s="11"/>
      <c r="P23" s="11"/>
      <c r="Q23" s="5"/>
      <c r="R23" s="11"/>
      <c r="S23" s="12"/>
      <c r="T23" s="11"/>
      <c r="U23" s="12"/>
      <c r="V23" s="12"/>
      <c r="W23" s="12"/>
      <c r="X23" s="13"/>
      <c r="Y23" s="13"/>
    </row>
    <row r="24" spans="1:28">
      <c r="A24" s="5" t="s">
        <v>41</v>
      </c>
      <c r="C24" s="4"/>
      <c r="D24" s="4"/>
      <c r="G24" s="5"/>
      <c r="H24" s="11"/>
      <c r="I24" s="12"/>
      <c r="J24" s="11"/>
      <c r="K24" s="11"/>
      <c r="L24" s="11"/>
      <c r="M24" s="11"/>
      <c r="N24" s="11"/>
      <c r="O24" s="11"/>
      <c r="P24" s="11"/>
      <c r="Q24" s="5"/>
      <c r="R24" s="11"/>
      <c r="S24" s="12"/>
      <c r="T24" s="11"/>
      <c r="U24" s="12"/>
      <c r="V24" s="12"/>
      <c r="W24" s="12"/>
      <c r="X24" s="13"/>
      <c r="Y24" s="13"/>
    </row>
    <row r="25" spans="1:28">
      <c r="A25" s="6" t="s">
        <v>42</v>
      </c>
      <c r="B25" s="3" t="s">
        <v>43</v>
      </c>
      <c r="C25" s="4">
        <v>64.059200000000004</v>
      </c>
      <c r="D25" s="4">
        <v>-21.874400000000001</v>
      </c>
      <c r="E25" s="3">
        <v>14</v>
      </c>
      <c r="G25" s="5">
        <v>9</v>
      </c>
      <c r="H25" s="11">
        <v>89.338391485612604</v>
      </c>
      <c r="I25" s="12">
        <v>0.28994173965064818</v>
      </c>
      <c r="J25" s="11">
        <v>2585.7096459691488</v>
      </c>
      <c r="K25" s="11">
        <v>48.971013787300897</v>
      </c>
      <c r="L25" s="11">
        <v>1273.06795458746</v>
      </c>
      <c r="M25" s="11">
        <v>27.014620614123199</v>
      </c>
      <c r="N25" s="11">
        <v>2262.7903774267552</v>
      </c>
      <c r="O25" s="11">
        <v>84.587136678181139</v>
      </c>
      <c r="P25" s="11"/>
      <c r="Q25" s="5">
        <v>3</v>
      </c>
      <c r="R25" s="11">
        <v>76.513333333333335</v>
      </c>
      <c r="S25" s="12">
        <v>2.5925062948600353</v>
      </c>
      <c r="T25" s="11">
        <v>284.71500000000003</v>
      </c>
      <c r="U25" s="12">
        <v>1.4849999999999852</v>
      </c>
      <c r="V25" s="12">
        <v>5.5866666666666669</v>
      </c>
      <c r="W25" s="12">
        <v>0.19955506062794334</v>
      </c>
      <c r="X25" s="13">
        <v>0.13</v>
      </c>
      <c r="Y25" s="13">
        <v>9.4162979278836854E-3</v>
      </c>
    </row>
    <row r="26" spans="1:28">
      <c r="A26" s="3" t="s">
        <v>44</v>
      </c>
      <c r="B26" s="3" t="s">
        <v>45</v>
      </c>
      <c r="C26" s="4">
        <v>63.815444444444445</v>
      </c>
      <c r="D26" s="4">
        <v>-22.645277777777778</v>
      </c>
      <c r="E26" s="3">
        <v>14.34</v>
      </c>
      <c r="G26" s="5">
        <v>9</v>
      </c>
      <c r="H26" s="11">
        <v>89.769974640510711</v>
      </c>
      <c r="I26" s="12">
        <v>0.18265242375778956</v>
      </c>
      <c r="J26" s="11">
        <v>2478.9285250162438</v>
      </c>
      <c r="K26" s="11">
        <v>24.652281106362789</v>
      </c>
      <c r="L26" s="11">
        <v>1252.3409031292194</v>
      </c>
      <c r="M26" s="11">
        <v>23.836241558487277</v>
      </c>
      <c r="N26" s="11">
        <v>2450.7540490663105</v>
      </c>
      <c r="O26" s="11">
        <v>42.12628302834198</v>
      </c>
      <c r="P26" s="11"/>
      <c r="Q26" s="5">
        <v>6</v>
      </c>
      <c r="R26" s="11">
        <v>71.978333333333339</v>
      </c>
      <c r="S26" s="12">
        <v>1.6111012451805176</v>
      </c>
      <c r="T26" s="11">
        <v>329.71333333333331</v>
      </c>
      <c r="U26" s="12">
        <v>49.002749129230139</v>
      </c>
      <c r="V26" s="12">
        <v>5.82</v>
      </c>
      <c r="W26" s="12">
        <v>0.37255872020394326</v>
      </c>
      <c r="X26" s="13">
        <v>0.16060000000000002</v>
      </c>
      <c r="Y26" s="13">
        <v>1.4444376068214235E-2</v>
      </c>
    </row>
    <row r="27" spans="1:28">
      <c r="A27" s="3" t="s">
        <v>46</v>
      </c>
      <c r="B27" s="3" t="s">
        <v>47</v>
      </c>
      <c r="C27" s="4">
        <v>63.846027777777778</v>
      </c>
      <c r="D27" s="4">
        <v>-22.413944444444443</v>
      </c>
      <c r="E27" s="3">
        <v>10.27</v>
      </c>
      <c r="G27" s="5">
        <v>12</v>
      </c>
      <c r="H27" s="11">
        <v>89.184260455541775</v>
      </c>
      <c r="I27" s="12">
        <v>0.18122098704650891</v>
      </c>
      <c r="J27" s="11">
        <v>1971.0415417104011</v>
      </c>
      <c r="K27" s="11">
        <v>24.235474207282234</v>
      </c>
      <c r="L27" s="11">
        <v>1345.6348740169003</v>
      </c>
      <c r="M27" s="11">
        <v>24.672574834293115</v>
      </c>
      <c r="N27" s="11">
        <v>2655.7313314573548</v>
      </c>
      <c r="O27" s="11">
        <v>88.832956595467493</v>
      </c>
      <c r="P27" s="11"/>
      <c r="Q27" s="5">
        <v>6</v>
      </c>
      <c r="R27" s="11">
        <v>72.106666666666669</v>
      </c>
      <c r="S27" s="12">
        <v>1.8535521453564636</v>
      </c>
      <c r="T27" s="11">
        <v>268.51499999999999</v>
      </c>
      <c r="U27" s="12">
        <v>9.782563995872108</v>
      </c>
      <c r="V27" s="12">
        <v>5.9450000000000003</v>
      </c>
      <c r="W27" s="12">
        <v>0.1573478100684384</v>
      </c>
      <c r="X27" s="13">
        <v>0.13500000000000001</v>
      </c>
      <c r="Y27" s="13">
        <v>1.1296016997154344E-2</v>
      </c>
    </row>
    <row r="28" spans="1:28">
      <c r="A28" s="3" t="s">
        <v>48</v>
      </c>
      <c r="B28" s="3" t="s">
        <v>49</v>
      </c>
      <c r="C28" s="4">
        <v>63.860750000000003</v>
      </c>
      <c r="D28" s="4">
        <v>-22.31775</v>
      </c>
      <c r="E28" s="3">
        <v>16.3</v>
      </c>
      <c r="G28" s="5">
        <v>18</v>
      </c>
      <c r="H28" s="11">
        <v>88.540413017213822</v>
      </c>
      <c r="I28" s="12">
        <v>2.1629316273589376</v>
      </c>
      <c r="J28" s="11">
        <v>2367.1706878782898</v>
      </c>
      <c r="K28" s="11">
        <v>243.06584727104482</v>
      </c>
      <c r="L28" s="11">
        <v>1362.158692936935</v>
      </c>
      <c r="M28" s="11">
        <v>208.82980628935994</v>
      </c>
      <c r="N28" s="11">
        <v>2302.9718805317889</v>
      </c>
      <c r="O28" s="11">
        <v>62.501740439430165</v>
      </c>
      <c r="P28" s="11"/>
      <c r="Q28" s="5">
        <v>3</v>
      </c>
      <c r="R28" s="11">
        <v>75.289999999999992</v>
      </c>
      <c r="S28" s="12">
        <v>1.4299999999999997</v>
      </c>
      <c r="T28" s="11">
        <v>281.94000000000005</v>
      </c>
      <c r="U28" s="12">
        <v>5.9699999999999989</v>
      </c>
      <c r="V28" s="12">
        <v>5.5366666666666662</v>
      </c>
      <c r="W28" s="12">
        <v>0.14383632673594288</v>
      </c>
      <c r="X28" s="13">
        <v>0.14366666666666669</v>
      </c>
      <c r="Y28" s="13">
        <v>1.0208928554075701E-2</v>
      </c>
    </row>
    <row r="29" spans="1:28">
      <c r="A29" s="3" t="s">
        <v>50</v>
      </c>
      <c r="B29" s="3" t="s">
        <v>51</v>
      </c>
      <c r="C29" s="4">
        <v>64.107055555555547</v>
      </c>
      <c r="D29" s="4">
        <v>-21.18191666666667</v>
      </c>
      <c r="E29" s="3">
        <v>12.94</v>
      </c>
      <c r="G29" s="5">
        <v>10</v>
      </c>
      <c r="H29" s="11">
        <v>87.978673039198142</v>
      </c>
      <c r="I29" s="12">
        <v>1.0929530186257101</v>
      </c>
      <c r="J29" s="11">
        <v>2131.8680542167381</v>
      </c>
      <c r="K29" s="11">
        <v>354.69343913438956</v>
      </c>
      <c r="L29" s="11">
        <v>1432.0613411596187</v>
      </c>
      <c r="M29" s="11">
        <v>141.37479523478964</v>
      </c>
      <c r="N29" s="11">
        <v>2560.1652644380802</v>
      </c>
      <c r="O29" s="11">
        <v>51.117929218025523</v>
      </c>
      <c r="P29" s="11"/>
      <c r="Q29" s="5">
        <v>9</v>
      </c>
      <c r="R29" s="11">
        <v>90.11333333333333</v>
      </c>
      <c r="S29" s="12">
        <v>4.593154326458742</v>
      </c>
      <c r="T29" s="11">
        <v>259.6588888888889</v>
      </c>
      <c r="U29" s="12">
        <v>45.050870368813854</v>
      </c>
      <c r="V29" s="12">
        <v>5.7288888888888891</v>
      </c>
      <c r="W29" s="12">
        <v>0.37898825676454939</v>
      </c>
      <c r="X29" s="13">
        <v>0.14144444444444443</v>
      </c>
      <c r="Y29" s="13">
        <v>2.3338623738873149E-2</v>
      </c>
    </row>
    <row r="30" spans="1:28">
      <c r="A30" s="3" t="s">
        <v>52</v>
      </c>
      <c r="B30" s="3" t="s">
        <v>53</v>
      </c>
      <c r="C30" s="4">
        <v>64.174694444444455</v>
      </c>
      <c r="D30" s="4">
        <v>-21.047472222222225</v>
      </c>
      <c r="E30" s="3">
        <v>17.28</v>
      </c>
      <c r="G30" s="5">
        <v>10</v>
      </c>
      <c r="H30" s="11">
        <v>90.475418260021982</v>
      </c>
      <c r="I30" s="12">
        <v>0.11429691558211709</v>
      </c>
      <c r="J30" s="11">
        <v>2451.4518130261549</v>
      </c>
      <c r="K30" s="11">
        <v>186.96396556140914</v>
      </c>
      <c r="L30" s="11">
        <v>1181.7888665990456</v>
      </c>
      <c r="M30" s="11">
        <v>26.260805885571841</v>
      </c>
      <c r="N30" s="11">
        <v>2560.2367335147492</v>
      </c>
      <c r="O30" s="11">
        <v>44.951776700714063</v>
      </c>
      <c r="P30" s="11"/>
      <c r="Q30" s="5">
        <v>6</v>
      </c>
      <c r="R30" s="11">
        <v>77.678000000000011</v>
      </c>
      <c r="S30" s="12">
        <v>1.3939497838874988</v>
      </c>
      <c r="T30" s="11">
        <v>313.67</v>
      </c>
      <c r="U30" s="12">
        <v>29.531014769786246</v>
      </c>
      <c r="V30" s="12">
        <v>5.82</v>
      </c>
      <c r="W30" s="12">
        <v>0.47010637094172636</v>
      </c>
      <c r="X30" s="13">
        <v>0.15675</v>
      </c>
      <c r="Y30" s="13">
        <v>3.1594105462886546E-2</v>
      </c>
    </row>
    <row r="31" spans="1:28">
      <c r="A31" s="3" t="s">
        <v>54</v>
      </c>
      <c r="B31" s="3" t="s">
        <v>55</v>
      </c>
      <c r="C31" s="4">
        <v>64.001333333333335</v>
      </c>
      <c r="D31" s="4">
        <v>-21.462611111111109</v>
      </c>
      <c r="E31" s="3">
        <v>12.59</v>
      </c>
      <c r="G31" s="5">
        <v>9</v>
      </c>
      <c r="H31" s="11">
        <v>88.261269023512668</v>
      </c>
      <c r="I31" s="12">
        <v>0.32444812452366578</v>
      </c>
      <c r="J31" s="11">
        <v>1632.7994627475618</v>
      </c>
      <c r="K31" s="11">
        <v>63.370809219657481</v>
      </c>
      <c r="L31" s="11">
        <v>1429.7217641066072</v>
      </c>
      <c r="M31" s="11">
        <v>53.070319210385037</v>
      </c>
      <c r="N31" s="11">
        <v>2575.7455231519293</v>
      </c>
      <c r="O31" s="11">
        <v>51.88390259135587</v>
      </c>
      <c r="P31" s="11"/>
      <c r="Q31" s="5">
        <v>6</v>
      </c>
      <c r="R31" s="11">
        <v>77.716666666666654</v>
      </c>
      <c r="S31" s="12">
        <v>2.3633286318712043</v>
      </c>
      <c r="T31" s="11">
        <v>219.39</v>
      </c>
      <c r="U31" s="12">
        <v>17.110974061500226</v>
      </c>
      <c r="V31" s="12">
        <v>6.1633333333333331</v>
      </c>
      <c r="W31" s="12">
        <v>0.20596655607700529</v>
      </c>
      <c r="X31" s="13">
        <v>0.11666666666666665</v>
      </c>
      <c r="Y31" s="13">
        <v>1.1642832797715321E-2</v>
      </c>
    </row>
    <row r="32" spans="1:28">
      <c r="A32" s="3" t="s">
        <v>56</v>
      </c>
      <c r="B32" s="3" t="s">
        <v>57</v>
      </c>
      <c r="C32" s="4">
        <v>63.859333333333332</v>
      </c>
      <c r="D32" s="4">
        <v>-22.371805555555557</v>
      </c>
      <c r="E32" s="3">
        <v>11.92</v>
      </c>
      <c r="G32" s="5">
        <v>9</v>
      </c>
      <c r="H32" s="11">
        <v>88.117660200698751</v>
      </c>
      <c r="I32" s="12">
        <v>0.2630269751322476</v>
      </c>
      <c r="J32" s="11">
        <v>1883.2068665847901</v>
      </c>
      <c r="K32" s="11">
        <v>35.12456492253569</v>
      </c>
      <c r="L32" s="11">
        <v>1501.2434352328955</v>
      </c>
      <c r="M32" s="11">
        <v>53.401654708874617</v>
      </c>
      <c r="N32" s="11">
        <v>2658.6496520880069</v>
      </c>
      <c r="O32" s="11">
        <v>34.061095236042426</v>
      </c>
      <c r="P32" s="11"/>
      <c r="Q32" s="5">
        <v>3</v>
      </c>
      <c r="R32" s="11">
        <v>75.766666666666666</v>
      </c>
      <c r="S32" s="12">
        <v>1.4408408039135394</v>
      </c>
      <c r="T32" s="11">
        <v>260.24</v>
      </c>
      <c r="U32" s="12">
        <v>8.4011229408137353</v>
      </c>
      <c r="V32" s="12">
        <v>6.4933333333333332</v>
      </c>
      <c r="W32" s="12">
        <v>0.10208928554075702</v>
      </c>
      <c r="X32" s="13">
        <v>0.12633333333333333</v>
      </c>
      <c r="Y32" s="13">
        <v>1.8856180831641283E-3</v>
      </c>
    </row>
    <row r="33" spans="1:28">
      <c r="C33" s="4"/>
      <c r="D33" s="4"/>
      <c r="G33" s="5"/>
      <c r="H33" s="11"/>
      <c r="I33" s="12"/>
      <c r="J33" s="11"/>
      <c r="K33" s="11"/>
      <c r="L33" s="11"/>
      <c r="M33" s="11"/>
      <c r="N33" s="11"/>
      <c r="O33" s="11"/>
      <c r="P33" s="11"/>
      <c r="Q33" s="5"/>
      <c r="R33" s="11"/>
      <c r="S33" s="12"/>
      <c r="T33" s="11"/>
      <c r="U33" s="12"/>
      <c r="V33" s="12"/>
      <c r="W33" s="12"/>
      <c r="X33" s="13"/>
      <c r="Y33" s="13"/>
    </row>
    <row r="34" spans="1:28">
      <c r="A34" s="5" t="s">
        <v>901</v>
      </c>
      <c r="C34" s="4"/>
      <c r="D34" s="4"/>
      <c r="G34" s="5"/>
      <c r="H34" s="11"/>
      <c r="I34" s="12"/>
      <c r="J34" s="11"/>
      <c r="K34" s="11"/>
      <c r="L34" s="11"/>
      <c r="M34" s="11"/>
      <c r="N34" s="11"/>
      <c r="O34" s="11"/>
      <c r="P34" s="11"/>
      <c r="Q34" s="5"/>
      <c r="R34" s="11"/>
      <c r="S34" s="12"/>
      <c r="T34" s="11"/>
      <c r="U34" s="12"/>
      <c r="V34" s="12"/>
      <c r="W34" s="12"/>
      <c r="X34" s="13"/>
      <c r="Y34" s="13"/>
    </row>
    <row r="35" spans="1:28">
      <c r="A35" s="3" t="s">
        <v>58</v>
      </c>
      <c r="B35" s="3" t="s">
        <v>58</v>
      </c>
      <c r="C35" s="4">
        <v>64.08</v>
      </c>
      <c r="D35" s="4">
        <v>-20.100000000000001</v>
      </c>
      <c r="G35" s="5">
        <v>10</v>
      </c>
      <c r="H35" s="11">
        <v>88.728006871623194</v>
      </c>
      <c r="I35" s="12">
        <v>0.61034951415508587</v>
      </c>
      <c r="J35" s="11">
        <v>2713.8295289505813</v>
      </c>
      <c r="K35" s="11">
        <v>94.329851074091394</v>
      </c>
      <c r="L35" s="11">
        <v>1348.7973061170735</v>
      </c>
      <c r="M35" s="11">
        <v>66.523458523475597</v>
      </c>
      <c r="N35" s="11">
        <v>2189.1692874491332</v>
      </c>
      <c r="O35" s="11">
        <v>40.626194149417202</v>
      </c>
      <c r="P35" s="11"/>
      <c r="Q35" s="5">
        <v>6</v>
      </c>
      <c r="R35" s="11">
        <v>86.856666666666669</v>
      </c>
      <c r="S35" s="12">
        <v>3.3849946660059715</v>
      </c>
      <c r="T35" s="11">
        <v>376.99</v>
      </c>
      <c r="U35" s="12">
        <v>13.629784786757762</v>
      </c>
      <c r="V35" s="12">
        <v>6.2780000000000005</v>
      </c>
      <c r="W35" s="12">
        <v>0.18840382161729086</v>
      </c>
      <c r="X35" s="13">
        <v>0.23250000000000001</v>
      </c>
      <c r="Y35" s="13">
        <v>8.5586213843118417E-3</v>
      </c>
    </row>
    <row r="36" spans="1:28">
      <c r="A36" s="3" t="s">
        <v>59</v>
      </c>
      <c r="B36" s="3" t="s">
        <v>60</v>
      </c>
      <c r="C36" s="4">
        <v>64.116666666699999</v>
      </c>
      <c r="D36" s="4">
        <v>-19.95</v>
      </c>
      <c r="E36" s="3">
        <v>17.420000000000002</v>
      </c>
      <c r="G36" s="5">
        <v>9</v>
      </c>
      <c r="H36" s="11">
        <v>88.491715045759051</v>
      </c>
      <c r="I36" s="12">
        <v>0.20332125212453389</v>
      </c>
      <c r="J36" s="11">
        <v>2786.1752663353536</v>
      </c>
      <c r="K36" s="11">
        <v>34.073372308058502</v>
      </c>
      <c r="L36" s="11">
        <v>1336.9392977077027</v>
      </c>
      <c r="M36" s="11">
        <v>20.63886101489371</v>
      </c>
      <c r="N36" s="11">
        <v>2162.8130801752977</v>
      </c>
      <c r="O36" s="11">
        <v>126.67165643980042</v>
      </c>
      <c r="P36" s="11"/>
      <c r="Q36" s="5">
        <v>6</v>
      </c>
      <c r="R36" s="11">
        <v>86.21833333333332</v>
      </c>
      <c r="S36" s="12">
        <v>6.1896941676377599</v>
      </c>
      <c r="T36" s="11">
        <v>306.11</v>
      </c>
      <c r="U36" s="12">
        <v>19.382675769872435</v>
      </c>
      <c r="V36" s="12">
        <v>5.7140000000000004</v>
      </c>
      <c r="W36" s="12">
        <v>0.14022838514366467</v>
      </c>
      <c r="X36" s="13">
        <v>0.19979999999999998</v>
      </c>
      <c r="Y36" s="13">
        <v>1.4824304368165142E-2</v>
      </c>
      <c r="AB36" s="6"/>
    </row>
    <row r="37" spans="1:28">
      <c r="A37" s="3" t="s">
        <v>61</v>
      </c>
      <c r="B37" s="3" t="s">
        <v>58</v>
      </c>
      <c r="C37" s="4">
        <v>64.08</v>
      </c>
      <c r="D37" s="4">
        <v>-20.100000000000001</v>
      </c>
      <c r="E37" s="3">
        <v>18.3</v>
      </c>
      <c r="G37" s="5">
        <v>10</v>
      </c>
      <c r="H37" s="11">
        <v>88.631003312622866</v>
      </c>
      <c r="I37" s="12">
        <v>0.22708717929236569</v>
      </c>
      <c r="J37" s="11">
        <v>2698.0350033738187</v>
      </c>
      <c r="K37" s="11">
        <v>133.32331137667589</v>
      </c>
      <c r="L37" s="11">
        <v>1360.4062340797361</v>
      </c>
      <c r="M37" s="11">
        <v>25.279179923240193</v>
      </c>
      <c r="N37" s="11">
        <v>2235.6956563606727</v>
      </c>
      <c r="O37" s="11">
        <v>41.269044618742903</v>
      </c>
      <c r="P37" s="11"/>
      <c r="Q37" s="5">
        <v>6</v>
      </c>
      <c r="R37" s="11">
        <v>88.954999999999998</v>
      </c>
      <c r="S37" s="12">
        <v>3.8209281158727215</v>
      </c>
      <c r="T37" s="11">
        <v>357.93166666666667</v>
      </c>
      <c r="U37" s="12">
        <v>18.295417838597974</v>
      </c>
      <c r="V37" s="12">
        <v>6.1083333333333334</v>
      </c>
      <c r="W37" s="12">
        <v>0.39926668892970391</v>
      </c>
      <c r="X37" s="13">
        <v>0.21279999999999996</v>
      </c>
      <c r="Y37" s="13">
        <v>2.3608473055240428E-2</v>
      </c>
    </row>
    <row r="38" spans="1:28">
      <c r="C38" s="4"/>
      <c r="D38" s="4"/>
      <c r="G38" s="5"/>
      <c r="H38" s="11"/>
      <c r="I38" s="12"/>
      <c r="J38" s="11"/>
      <c r="K38" s="11"/>
      <c r="L38" s="11"/>
      <c r="M38" s="11"/>
      <c r="N38" s="11"/>
      <c r="O38" s="11"/>
      <c r="P38" s="11"/>
      <c r="Q38" s="5"/>
      <c r="R38" s="11"/>
      <c r="S38" s="12"/>
      <c r="T38" s="11"/>
      <c r="U38" s="12"/>
      <c r="V38" s="12"/>
      <c r="W38" s="12"/>
      <c r="X38" s="13"/>
      <c r="Y38" s="13"/>
    </row>
    <row r="39" spans="1:28">
      <c r="A39" s="5" t="s">
        <v>902</v>
      </c>
      <c r="C39" s="4"/>
      <c r="D39" s="4"/>
      <c r="G39" s="5"/>
      <c r="H39" s="11"/>
      <c r="I39" s="12"/>
      <c r="J39" s="11"/>
      <c r="K39" s="11"/>
      <c r="L39" s="11"/>
      <c r="M39" s="11"/>
      <c r="N39" s="11"/>
      <c r="O39" s="11"/>
      <c r="P39" s="11"/>
      <c r="Q39" s="5"/>
      <c r="R39" s="11"/>
      <c r="S39" s="12"/>
      <c r="T39" s="11"/>
      <c r="U39" s="12"/>
      <c r="V39" s="12"/>
      <c r="W39" s="12"/>
      <c r="X39" s="13"/>
      <c r="Y39" s="13"/>
    </row>
    <row r="40" spans="1:28">
      <c r="A40" s="3" t="s">
        <v>62</v>
      </c>
      <c r="B40" s="3" t="s">
        <v>63</v>
      </c>
      <c r="C40" s="4">
        <v>64.833888888888879</v>
      </c>
      <c r="D40" s="4">
        <v>-21.489111111111111</v>
      </c>
      <c r="E40" s="3">
        <v>20.34</v>
      </c>
      <c r="G40" s="5">
        <v>9</v>
      </c>
      <c r="H40" s="11">
        <v>86.133852314118982</v>
      </c>
      <c r="I40" s="12">
        <v>0.22865783760919733</v>
      </c>
      <c r="J40" s="11">
        <v>1633.1487059886181</v>
      </c>
      <c r="K40" s="11">
        <v>19.906864740198088</v>
      </c>
      <c r="L40" s="11">
        <v>1616.9768856499375</v>
      </c>
      <c r="M40" s="11">
        <v>18.58930938019618</v>
      </c>
      <c r="N40" s="11">
        <v>2361.5765234003957</v>
      </c>
      <c r="O40" s="11">
        <v>14.085836031692105</v>
      </c>
      <c r="P40" s="11"/>
      <c r="Q40" s="5">
        <v>3</v>
      </c>
      <c r="R40" s="11">
        <v>108.07000000000001</v>
      </c>
      <c r="S40" s="12">
        <v>1.2184416276539496</v>
      </c>
      <c r="T40" s="11">
        <v>236.94</v>
      </c>
      <c r="U40" s="12">
        <v>3.8900000000000006</v>
      </c>
      <c r="V40" s="12">
        <v>6.6766666666666667</v>
      </c>
      <c r="W40" s="12">
        <v>0.12119772641798564</v>
      </c>
      <c r="X40" s="13">
        <v>0.14966666666666664</v>
      </c>
      <c r="Y40" s="13">
        <v>4.6427960923947111E-3</v>
      </c>
    </row>
    <row r="41" spans="1:28">
      <c r="A41" s="3" t="s">
        <v>64</v>
      </c>
      <c r="B41" s="3" t="s">
        <v>65</v>
      </c>
      <c r="C41" s="4">
        <v>65.762111111111111</v>
      </c>
      <c r="D41" s="4">
        <v>-24.043083333333335</v>
      </c>
      <c r="E41" s="3">
        <v>36.76</v>
      </c>
      <c r="G41" s="5">
        <v>12</v>
      </c>
      <c r="H41" s="11">
        <v>85.523162361185442</v>
      </c>
      <c r="I41" s="12">
        <v>0.2803159557013612</v>
      </c>
      <c r="J41" s="11">
        <v>2098.2752199676538</v>
      </c>
      <c r="K41" s="11">
        <v>214.47735155776888</v>
      </c>
      <c r="L41" s="11">
        <v>1559.666143581391</v>
      </c>
      <c r="M41" s="11">
        <v>49.009474487548289</v>
      </c>
      <c r="N41" s="11">
        <v>2058.1902929403527</v>
      </c>
      <c r="O41" s="11">
        <v>73.875102379361763</v>
      </c>
      <c r="P41" s="11"/>
      <c r="Q41" s="5">
        <v>2</v>
      </c>
      <c r="R41" s="11">
        <v>111.145</v>
      </c>
      <c r="S41" s="12">
        <v>4.4350000000000023</v>
      </c>
      <c r="T41" s="11">
        <v>210.85</v>
      </c>
      <c r="U41" s="12">
        <v>10.569999999999993</v>
      </c>
      <c r="V41" s="12">
        <v>5.58</v>
      </c>
      <c r="W41" s="12">
        <v>0.22999999999999998</v>
      </c>
      <c r="X41" s="13">
        <v>0.16499999999999998</v>
      </c>
      <c r="Y41" s="13">
        <v>1.2999999999999998E-2</v>
      </c>
    </row>
    <row r="42" spans="1:28">
      <c r="A42" s="3" t="s">
        <v>66</v>
      </c>
      <c r="B42" s="3" t="s">
        <v>67</v>
      </c>
      <c r="C42" s="4">
        <v>65.95675</v>
      </c>
      <c r="D42" s="4">
        <v>-23.31861111111111</v>
      </c>
      <c r="E42" s="3">
        <v>36.380000000000003</v>
      </c>
      <c r="G42" s="5">
        <v>18</v>
      </c>
      <c r="H42" s="11">
        <v>87.587242032449751</v>
      </c>
      <c r="I42" s="12">
        <v>1.516065839896414</v>
      </c>
      <c r="J42" s="11">
        <v>2389.6095661161444</v>
      </c>
      <c r="K42" s="11">
        <v>293.49525948204177</v>
      </c>
      <c r="L42" s="11">
        <v>1344.7675403185403</v>
      </c>
      <c r="M42" s="11">
        <v>144.82762456471215</v>
      </c>
      <c r="N42" s="11">
        <v>2007.4472485053395</v>
      </c>
      <c r="O42" s="11">
        <v>123.30395064291419</v>
      </c>
      <c r="P42" s="11"/>
      <c r="Q42" s="5">
        <v>6</v>
      </c>
      <c r="R42" s="11">
        <v>98.476666666666674</v>
      </c>
      <c r="S42" s="12">
        <v>7.5817119145715095</v>
      </c>
      <c r="T42" s="11">
        <v>207.04000000000002</v>
      </c>
      <c r="U42" s="12">
        <v>13.897424221775774</v>
      </c>
      <c r="V42" s="12">
        <v>4.5183333333333335</v>
      </c>
      <c r="W42" s="12">
        <v>0.54465330460965955</v>
      </c>
      <c r="X42" s="13">
        <v>0.17083333333333331</v>
      </c>
      <c r="Y42" s="13">
        <v>2.0626978019628303E-2</v>
      </c>
    </row>
    <row r="43" spans="1:28">
      <c r="A43" s="3" t="s">
        <v>68</v>
      </c>
      <c r="B43" s="3" t="s">
        <v>69</v>
      </c>
      <c r="C43" s="4">
        <v>65.849999999999994</v>
      </c>
      <c r="D43" s="4">
        <v>-23.266666666666666</v>
      </c>
      <c r="E43" s="3">
        <v>21.64</v>
      </c>
      <c r="G43" s="5">
        <v>15</v>
      </c>
      <c r="H43" s="11">
        <v>86.802463063219122</v>
      </c>
      <c r="I43" s="12">
        <v>0.41654894660628267</v>
      </c>
      <c r="J43" s="11">
        <v>2128.096227213332</v>
      </c>
      <c r="K43" s="11">
        <v>74.285182625491558</v>
      </c>
      <c r="L43" s="11">
        <v>1414.0474874244528</v>
      </c>
      <c r="M43" s="11">
        <v>45.964175307933409</v>
      </c>
      <c r="N43" s="11">
        <v>2101.9531908873573</v>
      </c>
      <c r="O43" s="11">
        <v>32.023109093443182</v>
      </c>
      <c r="P43" s="11"/>
      <c r="Q43" s="5">
        <v>3</v>
      </c>
      <c r="R43" s="11">
        <v>96.646666666666661</v>
      </c>
      <c r="S43" s="12">
        <v>0.57051633533921664</v>
      </c>
      <c r="T43" s="11">
        <v>274.16666666666669</v>
      </c>
      <c r="U43" s="12">
        <v>18.279650495078478</v>
      </c>
      <c r="V43" s="12">
        <v>4.99</v>
      </c>
      <c r="W43" s="12">
        <v>0.19866219234335095</v>
      </c>
      <c r="X43" s="13">
        <v>0.17399999999999999</v>
      </c>
      <c r="Y43" s="13">
        <v>0</v>
      </c>
    </row>
    <row r="44" spans="1:28">
      <c r="A44" s="3" t="s">
        <v>70</v>
      </c>
      <c r="B44" s="3" t="s">
        <v>71</v>
      </c>
      <c r="C44" s="4">
        <v>65.95</v>
      </c>
      <c r="D44" s="4">
        <v>-21.62</v>
      </c>
      <c r="E44" s="3">
        <v>47.79</v>
      </c>
      <c r="G44" s="5">
        <v>27</v>
      </c>
      <c r="H44" s="11">
        <v>87.980079420433398</v>
      </c>
      <c r="I44" s="12">
        <v>0.46274145097197322</v>
      </c>
      <c r="J44" s="11">
        <v>2067.8401266897854</v>
      </c>
      <c r="K44" s="11">
        <v>119.26133260240692</v>
      </c>
      <c r="L44" s="11">
        <v>1439.6849819749459</v>
      </c>
      <c r="M44" s="11">
        <v>63.00865258333333</v>
      </c>
      <c r="N44" s="11">
        <v>2355.3825367557461</v>
      </c>
      <c r="O44" s="11">
        <v>111.87542392354329</v>
      </c>
      <c r="P44" s="11"/>
      <c r="Q44" s="5">
        <v>6</v>
      </c>
      <c r="R44" s="11">
        <v>80.155000000000001</v>
      </c>
      <c r="S44" s="12">
        <v>2.5230718710862492</v>
      </c>
      <c r="T44" s="11">
        <v>234.67499999999998</v>
      </c>
      <c r="U44" s="12">
        <v>17.565026567965482</v>
      </c>
      <c r="V44" s="12">
        <v>5.333333333333333</v>
      </c>
      <c r="W44" s="12">
        <v>0.18873850222522767</v>
      </c>
      <c r="X44" s="13">
        <v>0.14799999999999999</v>
      </c>
      <c r="Y44" s="13">
        <v>1.0511898020814321E-2</v>
      </c>
      <c r="AB44" s="16"/>
    </row>
    <row r="45" spans="1:28">
      <c r="A45" s="5" t="s">
        <v>72</v>
      </c>
      <c r="C45" s="4"/>
      <c r="D45" s="4"/>
      <c r="E45" s="3">
        <v>27.85</v>
      </c>
      <c r="G45" s="5"/>
      <c r="H45" s="11"/>
      <c r="I45" s="12"/>
      <c r="J45" s="11"/>
      <c r="K45" s="11"/>
      <c r="L45" s="11"/>
      <c r="M45" s="11"/>
      <c r="N45" s="11"/>
      <c r="O45" s="11"/>
      <c r="P45" s="11"/>
      <c r="Q45" s="5"/>
      <c r="R45" s="11"/>
      <c r="S45" s="12"/>
      <c r="T45" s="11"/>
      <c r="U45" s="12"/>
      <c r="V45" s="12"/>
      <c r="W45" s="12"/>
      <c r="X45" s="13"/>
      <c r="Y45" s="13"/>
    </row>
    <row r="46" spans="1:28">
      <c r="A46" s="3" t="s">
        <v>73</v>
      </c>
      <c r="B46" s="3" t="s">
        <v>74</v>
      </c>
      <c r="C46" s="51">
        <v>66.06</v>
      </c>
      <c r="D46" s="51">
        <v>-23.25</v>
      </c>
      <c r="G46" s="5">
        <v>13</v>
      </c>
      <c r="H46" s="11">
        <v>88.252168975641538</v>
      </c>
      <c r="I46" s="12">
        <v>0.39620384209563431</v>
      </c>
      <c r="J46" s="11">
        <v>2521.8652950176224</v>
      </c>
      <c r="K46" s="11">
        <v>167.89981851831547</v>
      </c>
      <c r="L46" s="11">
        <v>1275.3808444497527</v>
      </c>
      <c r="M46" s="11">
        <v>45.478702677550103</v>
      </c>
      <c r="N46" s="11">
        <v>1930.2148321920997</v>
      </c>
      <c r="O46" s="11">
        <v>75.047061372254447</v>
      </c>
      <c r="P46" s="11"/>
      <c r="Q46" s="5">
        <v>6</v>
      </c>
      <c r="R46" s="11">
        <v>91.28</v>
      </c>
      <c r="S46" s="12">
        <v>2.1826955811564721</v>
      </c>
      <c r="T46" s="11">
        <v>246.93800000000002</v>
      </c>
      <c r="U46" s="12">
        <v>46.842750303542182</v>
      </c>
      <c r="V46" s="12">
        <v>4.2566666666666668</v>
      </c>
      <c r="W46" s="12">
        <v>0.30252639921537805</v>
      </c>
      <c r="X46" s="13">
        <v>0.15666666666666665</v>
      </c>
      <c r="Y46" s="13">
        <v>4.2267665603337494E-2</v>
      </c>
    </row>
    <row r="47" spans="1:28" ht="14.5">
      <c r="A47" s="6" t="s">
        <v>961</v>
      </c>
      <c r="B47" s="3" t="s">
        <v>960</v>
      </c>
      <c r="C47" s="4">
        <v>65.763748000000007</v>
      </c>
      <c r="D47" s="4">
        <v>-14.819355</v>
      </c>
      <c r="E47" s="3">
        <v>14.6</v>
      </c>
      <c r="G47" s="5">
        <v>9</v>
      </c>
      <c r="H47" s="11">
        <v>86.552019950057684</v>
      </c>
      <c r="I47" s="12">
        <v>9.1607256219024186E-2</v>
      </c>
      <c r="J47" s="11">
        <v>2668.2183616686534</v>
      </c>
      <c r="K47" s="11">
        <v>47.123254757645242</v>
      </c>
      <c r="L47" s="11">
        <v>1439.6849819749457</v>
      </c>
      <c r="M47" s="11">
        <v>10.739913521247566</v>
      </c>
      <c r="N47" s="11">
        <v>2066.2504165869159</v>
      </c>
      <c r="O47" s="11">
        <v>70.936989539897596</v>
      </c>
      <c r="P47" s="11"/>
      <c r="Q47" s="5">
        <v>6</v>
      </c>
      <c r="R47" s="11">
        <v>115.23166666666668</v>
      </c>
      <c r="S47" s="12">
        <v>2.6395922454466763</v>
      </c>
      <c r="T47" s="11">
        <v>261.238</v>
      </c>
      <c r="U47" s="12">
        <v>18.426901421562995</v>
      </c>
      <c r="V47" s="12">
        <v>5.28</v>
      </c>
      <c r="W47" s="12">
        <v>0.23853720883753107</v>
      </c>
      <c r="X47" s="13">
        <v>0.19000000000000003</v>
      </c>
      <c r="Y47" s="13">
        <v>2.5324559884296528E-2</v>
      </c>
    </row>
    <row r="48" spans="1:28">
      <c r="A48" s="6"/>
      <c r="C48" s="4"/>
      <c r="D48" s="4"/>
      <c r="G48" s="5"/>
      <c r="H48" s="11"/>
      <c r="I48" s="12"/>
      <c r="J48" s="11"/>
      <c r="K48" s="11"/>
      <c r="L48" s="11"/>
      <c r="M48" s="11"/>
      <c r="N48" s="11"/>
      <c r="O48" s="11"/>
      <c r="P48" s="11"/>
      <c r="Q48" s="5"/>
      <c r="R48" s="11"/>
      <c r="S48" s="12"/>
      <c r="T48" s="11"/>
      <c r="U48" s="12"/>
      <c r="V48" s="12"/>
      <c r="W48" s="12"/>
      <c r="X48" s="13"/>
      <c r="Y48" s="13"/>
    </row>
    <row r="49" spans="1:25">
      <c r="A49" s="7" t="s">
        <v>75</v>
      </c>
      <c r="C49" s="4"/>
      <c r="D49" s="4"/>
      <c r="G49" s="5"/>
      <c r="H49" s="11"/>
      <c r="I49" s="12"/>
      <c r="J49" s="11"/>
      <c r="K49" s="11"/>
      <c r="L49" s="11"/>
      <c r="M49" s="11"/>
      <c r="N49" s="11"/>
      <c r="O49" s="11"/>
      <c r="P49" s="11"/>
      <c r="Q49" s="5"/>
      <c r="R49" s="11"/>
      <c r="S49" s="12"/>
      <c r="T49" s="11"/>
      <c r="U49" s="12"/>
      <c r="V49" s="12"/>
      <c r="W49" s="12"/>
      <c r="X49" s="13"/>
      <c r="Y49" s="13"/>
    </row>
    <row r="50" spans="1:25">
      <c r="A50" s="3" t="s">
        <v>76</v>
      </c>
      <c r="B50" s="3" t="s">
        <v>921</v>
      </c>
      <c r="C50" s="4">
        <v>63.64</v>
      </c>
      <c r="D50" s="4">
        <v>-19.440000000000001</v>
      </c>
      <c r="E50" s="3">
        <v>21.17</v>
      </c>
      <c r="G50" s="5">
        <v>13</v>
      </c>
      <c r="H50" s="11">
        <v>81.847392091113988</v>
      </c>
      <c r="I50" s="12">
        <v>0.9537984894036694</v>
      </c>
      <c r="J50" s="11">
        <v>2089.2536625917191</v>
      </c>
      <c r="K50" s="11">
        <v>292.66300175916513</v>
      </c>
      <c r="L50" s="11">
        <v>1768.8064722314621</v>
      </c>
      <c r="M50" s="11">
        <v>154.49741642332555</v>
      </c>
      <c r="N50" s="11">
        <v>1683.0417793428919</v>
      </c>
      <c r="O50" s="11">
        <v>107.6777302365802</v>
      </c>
      <c r="P50" s="11"/>
      <c r="Q50" s="5">
        <v>6</v>
      </c>
      <c r="R50" s="11">
        <v>154.35166666666666</v>
      </c>
      <c r="S50" s="12">
        <v>1.7413444678051302</v>
      </c>
      <c r="T50" s="11">
        <v>246.80799999999999</v>
      </c>
      <c r="U50" s="12">
        <v>25.309318758117762</v>
      </c>
      <c r="V50" s="12">
        <v>4.4616666666666669</v>
      </c>
      <c r="W50" s="12">
        <v>0.20243654698585312</v>
      </c>
      <c r="X50" s="13">
        <v>0.20733333333333334</v>
      </c>
      <c r="Y50" s="13">
        <v>9.6205797931078717E-3</v>
      </c>
    </row>
    <row r="51" spans="1:25">
      <c r="A51" s="3" t="s">
        <v>77</v>
      </c>
      <c r="B51" s="3" t="s">
        <v>922</v>
      </c>
      <c r="C51" s="4">
        <v>63.62</v>
      </c>
      <c r="D51" s="4">
        <v>-19.899999999999999</v>
      </c>
      <c r="E51" s="3">
        <v>21.14</v>
      </c>
      <c r="G51" s="5">
        <v>12</v>
      </c>
      <c r="H51" s="11">
        <v>82.756015505953783</v>
      </c>
      <c r="I51" s="12">
        <v>2.6578486549279816</v>
      </c>
      <c r="J51" s="11">
        <v>1753.5721410452768</v>
      </c>
      <c r="K51" s="11">
        <v>415.11404064914797</v>
      </c>
      <c r="L51" s="11">
        <v>1769.1605907236917</v>
      </c>
      <c r="M51" s="11">
        <v>240.87406369683066</v>
      </c>
      <c r="N51" s="11">
        <v>2021.085930636347</v>
      </c>
      <c r="O51" s="11">
        <v>156.26210323962255</v>
      </c>
      <c r="P51" s="11"/>
      <c r="Q51" s="5">
        <v>6</v>
      </c>
      <c r="R51" s="11">
        <v>131.535</v>
      </c>
      <c r="S51" s="12">
        <v>22.862288271299487</v>
      </c>
      <c r="T51" s="11">
        <v>247.74499999999998</v>
      </c>
      <c r="U51" s="12">
        <v>35.753686173596307</v>
      </c>
      <c r="V51" s="12">
        <v>5.4666666666666659</v>
      </c>
      <c r="W51" s="12">
        <v>0.40565447804203475</v>
      </c>
      <c r="X51" s="13">
        <v>0.19020000000000001</v>
      </c>
      <c r="Y51" s="13">
        <v>1.1754148203932092E-2</v>
      </c>
    </row>
    <row r="52" spans="1:25">
      <c r="A52" s="3" t="s">
        <v>78</v>
      </c>
      <c r="B52" s="3" t="s">
        <v>923</v>
      </c>
      <c r="C52" s="4">
        <v>63.57</v>
      </c>
      <c r="D52" s="4">
        <v>-19.87</v>
      </c>
      <c r="E52" s="3">
        <v>20.53</v>
      </c>
      <c r="G52" s="5">
        <v>19</v>
      </c>
      <c r="H52" s="11">
        <v>87.597241832444567</v>
      </c>
      <c r="I52" s="12">
        <v>1.7645828600088143</v>
      </c>
      <c r="J52" s="11">
        <v>2302.716928680225</v>
      </c>
      <c r="K52" s="11">
        <v>368.53644475233369</v>
      </c>
      <c r="L52" s="11">
        <v>1353.5883591455845</v>
      </c>
      <c r="M52" s="11">
        <v>219.49509240401983</v>
      </c>
      <c r="N52" s="11">
        <v>2206.4384732905814</v>
      </c>
      <c r="O52" s="11">
        <v>225.97340283493219</v>
      </c>
      <c r="P52" s="11"/>
      <c r="Q52" s="5">
        <v>6</v>
      </c>
      <c r="R52" s="11">
        <v>102.705</v>
      </c>
      <c r="S52" s="12">
        <v>12.356895173680659</v>
      </c>
      <c r="T52" s="11">
        <v>209.84800000000001</v>
      </c>
      <c r="U52" s="12">
        <v>9.5524727688698459</v>
      </c>
      <c r="V52" s="12">
        <v>4.6519999999999992</v>
      </c>
      <c r="W52" s="12">
        <v>1.2206129607701219</v>
      </c>
      <c r="X52" s="13">
        <v>0.16650000000000001</v>
      </c>
      <c r="Y52" s="13">
        <v>1.7988422202442626E-2</v>
      </c>
    </row>
    <row r="53" spans="1:25">
      <c r="A53" s="3" t="s">
        <v>79</v>
      </c>
      <c r="B53" s="3" t="s">
        <v>80</v>
      </c>
      <c r="C53" s="4">
        <v>63.55</v>
      </c>
      <c r="D53" s="4">
        <v>-19.34</v>
      </c>
      <c r="E53" s="3">
        <v>19.96</v>
      </c>
      <c r="G53" s="5">
        <v>13</v>
      </c>
      <c r="H53" s="11">
        <v>88.197539434174374</v>
      </c>
      <c r="I53" s="12">
        <v>0.83208925753686436</v>
      </c>
      <c r="J53" s="11">
        <v>2573.2443487499154</v>
      </c>
      <c r="K53" s="11">
        <v>279.2869576635722</v>
      </c>
      <c r="L53" s="11">
        <v>1284.6803039848298</v>
      </c>
      <c r="M53" s="11">
        <v>139.10330670220876</v>
      </c>
      <c r="N53" s="11">
        <v>2440.5590158218138</v>
      </c>
      <c r="O53" s="11">
        <v>315.76006004158199</v>
      </c>
      <c r="P53" s="11"/>
      <c r="Q53" s="5">
        <v>6</v>
      </c>
      <c r="R53" s="11">
        <v>97.691666666666663</v>
      </c>
      <c r="S53" s="12">
        <v>10.242090308569409</v>
      </c>
      <c r="T53" s="11">
        <v>188.85599999999999</v>
      </c>
      <c r="U53" s="12">
        <v>27.164612715811082</v>
      </c>
      <c r="V53" s="12">
        <v>3.9783333333333335</v>
      </c>
      <c r="W53" s="12">
        <v>0.59647343239707795</v>
      </c>
      <c r="X53" s="13">
        <v>0.14920000000000003</v>
      </c>
      <c r="Y53" s="13">
        <v>1.5118200951171255E-2</v>
      </c>
    </row>
    <row r="54" spans="1:25">
      <c r="A54" s="3" t="s">
        <v>958</v>
      </c>
      <c r="B54" s="3" t="s">
        <v>962</v>
      </c>
      <c r="C54" s="4">
        <v>63.57</v>
      </c>
      <c r="D54" s="4">
        <v>-19.88</v>
      </c>
      <c r="G54" s="5">
        <v>15</v>
      </c>
      <c r="H54" s="11">
        <v>86.295544163234013</v>
      </c>
      <c r="I54" s="12">
        <v>2.1464517106629377</v>
      </c>
      <c r="J54" s="11">
        <v>2203.1765965415825</v>
      </c>
      <c r="K54" s="11">
        <v>609.59129838833235</v>
      </c>
      <c r="L54" s="11">
        <v>1380.5283758816843</v>
      </c>
      <c r="M54" s="11">
        <v>276.14335440538821</v>
      </c>
      <c r="N54" s="11">
        <v>1891.0717686625985</v>
      </c>
      <c r="O54" s="11">
        <v>298.70483280157396</v>
      </c>
      <c r="P54" s="11"/>
      <c r="Q54" s="5">
        <v>6</v>
      </c>
      <c r="R54" s="11">
        <v>141.13499999999999</v>
      </c>
      <c r="S54" s="12">
        <v>22.495000000000058</v>
      </c>
      <c r="T54" s="11">
        <v>223.13250000000002</v>
      </c>
      <c r="U54" s="12">
        <v>47.197499999999955</v>
      </c>
      <c r="V54" s="12">
        <v>4.8883333333333336</v>
      </c>
      <c r="W54" s="12">
        <v>1.2016666666666658</v>
      </c>
      <c r="X54" s="13">
        <v>0.23475000000000001</v>
      </c>
      <c r="Y54" s="13">
        <v>1.0249999999999995E-2</v>
      </c>
    </row>
    <row r="55" spans="1:25">
      <c r="A55" s="3" t="s">
        <v>81</v>
      </c>
      <c r="B55" s="3" t="s">
        <v>924</v>
      </c>
      <c r="C55" s="4">
        <v>63.533332999999999</v>
      </c>
      <c r="D55" s="4">
        <v>-19.383333</v>
      </c>
      <c r="E55" s="3">
        <v>14.6</v>
      </c>
      <c r="G55" s="5">
        <v>9</v>
      </c>
      <c r="H55" s="11">
        <v>85.886249283685572</v>
      </c>
      <c r="I55" s="12">
        <v>0.56123670758338828</v>
      </c>
      <c r="J55" s="11">
        <v>2019.6736630274636</v>
      </c>
      <c r="K55" s="11">
        <v>123.39535220318878</v>
      </c>
      <c r="L55" s="11">
        <v>1578.6362883173126</v>
      </c>
      <c r="M55" s="11">
        <v>51.836084953458652</v>
      </c>
      <c r="N55" s="11">
        <v>2516.5850096870081</v>
      </c>
      <c r="O55" s="11">
        <v>119.36109802416198</v>
      </c>
      <c r="P55" s="11"/>
      <c r="Q55" s="5">
        <v>6</v>
      </c>
      <c r="R55" s="11">
        <v>108.72833333333334</v>
      </c>
      <c r="S55" s="12">
        <v>2.681277162514577</v>
      </c>
      <c r="T55" s="11">
        <v>181.22800000000001</v>
      </c>
      <c r="U55" s="12">
        <v>17.94654217391194</v>
      </c>
      <c r="V55" s="12">
        <v>4.5916666666666668</v>
      </c>
      <c r="W55" s="12">
        <v>0.15805238231534346</v>
      </c>
      <c r="X55" s="13">
        <v>0.15966666666666668</v>
      </c>
      <c r="Y55" s="13">
        <v>1.6639978632464802E-2</v>
      </c>
    </row>
    <row r="56" spans="1:25">
      <c r="A56" s="3" t="s">
        <v>82</v>
      </c>
      <c r="B56" s="3" t="s">
        <v>83</v>
      </c>
      <c r="C56" s="4">
        <v>63.4</v>
      </c>
      <c r="D56" s="4">
        <v>-18.829999999999998</v>
      </c>
      <c r="E56" s="3">
        <v>17.11</v>
      </c>
      <c r="G56" s="5">
        <v>9</v>
      </c>
      <c r="H56" s="11">
        <v>82.787027108912781</v>
      </c>
      <c r="I56" s="12">
        <v>0.67659013759707642</v>
      </c>
      <c r="J56" s="11">
        <v>1423.0788964933699</v>
      </c>
      <c r="K56" s="11">
        <v>80.0391108004373</v>
      </c>
      <c r="L56" s="11">
        <v>1893.1893095891496</v>
      </c>
      <c r="M56" s="11">
        <v>72.898541805354</v>
      </c>
      <c r="N56" s="11">
        <v>2201.0093311506362</v>
      </c>
      <c r="O56" s="11">
        <v>87.971824225378569</v>
      </c>
      <c r="P56" s="11"/>
      <c r="Q56" s="5">
        <v>6</v>
      </c>
      <c r="R56" s="11">
        <v>120.65500000000002</v>
      </c>
      <c r="S56" s="12">
        <v>6.2776368961576647</v>
      </c>
      <c r="T56" s="11">
        <v>192.45</v>
      </c>
      <c r="U56" s="12">
        <v>7.6708539289964373</v>
      </c>
      <c r="V56" s="12">
        <v>5.5749999999999993</v>
      </c>
      <c r="W56" s="12">
        <v>0.29870554062487675</v>
      </c>
      <c r="X56" s="13">
        <v>0.13799999999999998</v>
      </c>
      <c r="Y56" s="13">
        <v>1.9974984355438208E-2</v>
      </c>
    </row>
    <row r="57" spans="1:25" ht="16.5" customHeight="1">
      <c r="A57" s="16" t="s">
        <v>84</v>
      </c>
      <c r="B57" s="14" t="s">
        <v>85</v>
      </c>
      <c r="C57" s="4">
        <v>63.401755000000001</v>
      </c>
      <c r="D57" s="4">
        <v>-20.285118000000001</v>
      </c>
      <c r="G57" s="5">
        <v>15</v>
      </c>
      <c r="H57" s="11">
        <v>86.927945343460152</v>
      </c>
      <c r="I57" s="12">
        <v>1.1130557380392425</v>
      </c>
      <c r="J57" s="11">
        <v>2332.9273880927385</v>
      </c>
      <c r="K57" s="11">
        <v>308.74026172802411</v>
      </c>
      <c r="L57" s="11">
        <v>1488.5047495298056</v>
      </c>
      <c r="M57" s="11">
        <v>90.293079978962908</v>
      </c>
      <c r="N57" s="11">
        <v>2152.7438813734825</v>
      </c>
      <c r="O57" s="11">
        <v>94.669190588594262</v>
      </c>
      <c r="P57" s="11"/>
      <c r="Q57" s="5">
        <v>6</v>
      </c>
      <c r="R57" s="11">
        <v>86.975000000000009</v>
      </c>
      <c r="S57" s="12">
        <v>9.520004814424496</v>
      </c>
      <c r="T57" s="11">
        <v>227.57</v>
      </c>
      <c r="U57" s="12">
        <v>52.310730256802941</v>
      </c>
      <c r="V57" s="12">
        <v>5.9283333333333337</v>
      </c>
      <c r="W57" s="12">
        <v>0.40899945666902243</v>
      </c>
      <c r="X57" s="13">
        <v>0.155</v>
      </c>
      <c r="Y57" s="13">
        <v>3.7314876389986824E-2</v>
      </c>
    </row>
    <row r="58" spans="1:25">
      <c r="A58" s="3" t="s">
        <v>86</v>
      </c>
      <c r="B58" s="3" t="s">
        <v>87</v>
      </c>
      <c r="C58" s="4">
        <v>63.403700999999998</v>
      </c>
      <c r="D58" s="4">
        <v>-20.276964</v>
      </c>
      <c r="G58" s="5">
        <v>15</v>
      </c>
      <c r="H58" s="11">
        <v>87.148494707851142</v>
      </c>
      <c r="I58" s="12">
        <v>0.7945106641371622</v>
      </c>
      <c r="J58" s="11">
        <v>2612.3045187755715</v>
      </c>
      <c r="K58" s="11">
        <v>126.86244026324368</v>
      </c>
      <c r="L58" s="11">
        <v>1430.7002944329618</v>
      </c>
      <c r="M58" s="11">
        <v>85.155308756432134</v>
      </c>
      <c r="N58" s="11">
        <v>2018.3820172357018</v>
      </c>
      <c r="O58" s="11">
        <v>55.595939238628652</v>
      </c>
      <c r="P58" s="11"/>
      <c r="Q58" s="5">
        <v>5</v>
      </c>
      <c r="R58" s="11">
        <v>99.596000000000004</v>
      </c>
      <c r="S58" s="12">
        <v>4.2412526451509578</v>
      </c>
      <c r="T58" s="11">
        <v>382.23750000000001</v>
      </c>
      <c r="U58" s="12">
        <v>22.087367854726363</v>
      </c>
      <c r="V58" s="12">
        <v>5.5840000000000005</v>
      </c>
      <c r="W58" s="12">
        <v>0.15226293048539416</v>
      </c>
      <c r="X58" s="13">
        <v>0.21</v>
      </c>
      <c r="Y58" s="13">
        <v>1.2186057606953937E-2</v>
      </c>
    </row>
    <row r="59" spans="1:25">
      <c r="A59" s="3" t="s">
        <v>88</v>
      </c>
      <c r="B59" s="3" t="s">
        <v>89</v>
      </c>
      <c r="C59" s="4">
        <v>63.306609999999999</v>
      </c>
      <c r="D59" s="4">
        <v>-20.601389999999999</v>
      </c>
      <c r="E59" s="3">
        <v>15.3</v>
      </c>
      <c r="G59" s="5">
        <v>9</v>
      </c>
      <c r="H59" s="11">
        <v>85.631530608252504</v>
      </c>
      <c r="I59" s="12">
        <v>0.37385129444364873</v>
      </c>
      <c r="J59" s="11">
        <v>2482.9448222883893</v>
      </c>
      <c r="K59" s="11">
        <v>108.93856253385438</v>
      </c>
      <c r="L59" s="11">
        <v>1478.4703658195504</v>
      </c>
      <c r="M59" s="11">
        <v>43.461628443315874</v>
      </c>
      <c r="N59" s="11">
        <v>1840.2493141423975</v>
      </c>
      <c r="O59" s="11">
        <v>28.110048522736818</v>
      </c>
      <c r="P59" s="11"/>
      <c r="Q59" s="5">
        <v>6</v>
      </c>
      <c r="R59" s="11">
        <v>115.43333333333334</v>
      </c>
      <c r="S59" s="12">
        <v>5.2341846441340687</v>
      </c>
      <c r="T59" s="11">
        <v>285.596</v>
      </c>
      <c r="U59" s="12">
        <v>22.075423982338364</v>
      </c>
      <c r="V59" s="12">
        <v>5.1800000000000006</v>
      </c>
      <c r="W59" s="12">
        <v>0.30011109054259683</v>
      </c>
      <c r="X59" s="13">
        <v>0.20379999999999998</v>
      </c>
      <c r="Y59" s="13">
        <v>1.3760813929415656E-2</v>
      </c>
    </row>
    <row r="60" spans="1:25">
      <c r="C60" s="4"/>
      <c r="D60" s="4"/>
      <c r="G60" s="5"/>
      <c r="H60" s="11"/>
      <c r="I60" s="12"/>
      <c r="J60" s="11"/>
      <c r="K60" s="11"/>
      <c r="L60" s="11"/>
      <c r="M60" s="11"/>
      <c r="N60" s="11"/>
      <c r="O60" s="11"/>
      <c r="P60" s="11"/>
      <c r="Q60" s="5"/>
      <c r="R60" s="11"/>
      <c r="S60" s="12"/>
      <c r="T60" s="11"/>
      <c r="U60" s="12"/>
      <c r="V60" s="12"/>
      <c r="W60" s="12"/>
      <c r="X60" s="13"/>
      <c r="Y60" s="13"/>
    </row>
    <row r="61" spans="1:25">
      <c r="A61" s="5" t="s">
        <v>90</v>
      </c>
      <c r="C61" s="4"/>
      <c r="D61" s="4"/>
      <c r="G61" s="5"/>
      <c r="H61" s="11"/>
      <c r="I61" s="12"/>
      <c r="J61" s="11"/>
      <c r="K61" s="11"/>
      <c r="L61" s="11"/>
      <c r="M61" s="11"/>
      <c r="N61" s="11"/>
      <c r="O61" s="11"/>
      <c r="P61" s="11"/>
      <c r="Q61" s="5"/>
      <c r="R61" s="11"/>
      <c r="S61" s="12"/>
      <c r="T61" s="11"/>
      <c r="U61" s="12"/>
      <c r="V61" s="12"/>
      <c r="W61" s="12"/>
      <c r="X61" s="13"/>
      <c r="Y61" s="13"/>
    </row>
    <row r="62" spans="1:25">
      <c r="A62" s="3" t="s">
        <v>91</v>
      </c>
      <c r="B62" s="3" t="s">
        <v>92</v>
      </c>
      <c r="C62" s="4">
        <v>63.9</v>
      </c>
      <c r="D62" s="4">
        <v>-16.600000000000001</v>
      </c>
      <c r="E62" s="3">
        <v>6.69</v>
      </c>
      <c r="G62" s="5">
        <v>9</v>
      </c>
      <c r="H62" s="11">
        <v>85.971949825627334</v>
      </c>
      <c r="I62" s="12">
        <v>7.2711073428904677E-2</v>
      </c>
      <c r="J62" s="11">
        <v>1491.0940176890465</v>
      </c>
      <c r="K62" s="11">
        <v>23.237145155575302</v>
      </c>
      <c r="L62" s="11">
        <v>1578.2804591077293</v>
      </c>
      <c r="M62" s="11">
        <v>9.7836857243568964</v>
      </c>
      <c r="N62" s="11">
        <v>2317.7421563767221</v>
      </c>
      <c r="O62" s="11">
        <v>35.530666956680754</v>
      </c>
      <c r="P62" s="11"/>
      <c r="Q62" s="5">
        <v>6</v>
      </c>
      <c r="R62" s="11"/>
      <c r="S62" s="12"/>
      <c r="T62" s="11">
        <v>240.42</v>
      </c>
      <c r="U62" s="12">
        <v>18.855664931261376</v>
      </c>
      <c r="V62" s="12">
        <v>6.61</v>
      </c>
      <c r="W62" s="12">
        <v>0.1935630818794396</v>
      </c>
      <c r="X62" s="13">
        <v>0.15640000000000001</v>
      </c>
      <c r="Y62" s="13">
        <v>1.6644518617250397E-2</v>
      </c>
    </row>
    <row r="63" spans="1:25">
      <c r="A63" s="3" t="s">
        <v>93</v>
      </c>
      <c r="B63" s="3" t="s">
        <v>92</v>
      </c>
      <c r="C63" s="4">
        <v>63.933333333</v>
      </c>
      <c r="D63" s="4">
        <v>-16.649999999999999</v>
      </c>
      <c r="E63" s="3">
        <v>7.6</v>
      </c>
      <c r="G63" s="5">
        <v>12</v>
      </c>
      <c r="H63" s="11">
        <v>85.368865730122209</v>
      </c>
      <c r="I63" s="12">
        <v>0.26606839077641975</v>
      </c>
      <c r="J63" s="11">
        <v>1531.7153721643851</v>
      </c>
      <c r="K63" s="11">
        <v>122.03287954381396</v>
      </c>
      <c r="L63" s="11">
        <v>1624.6494529815827</v>
      </c>
      <c r="M63" s="11">
        <v>39.736310661666302</v>
      </c>
      <c r="N63" s="11">
        <v>2255.3258294191005</v>
      </c>
      <c r="O63" s="11">
        <v>66.312580209112113</v>
      </c>
      <c r="P63" s="11"/>
      <c r="Q63" s="5">
        <v>3</v>
      </c>
      <c r="R63" s="11">
        <v>106.82666666666667</v>
      </c>
      <c r="S63" s="12">
        <v>2.5213268112025622</v>
      </c>
      <c r="T63" s="11">
        <v>223.76666666666665</v>
      </c>
      <c r="U63" s="12">
        <v>1.8876675790215043</v>
      </c>
      <c r="V63" s="12">
        <v>5.793333333333333</v>
      </c>
      <c r="W63" s="12">
        <v>0.12391753530294067</v>
      </c>
      <c r="X63" s="13">
        <v>0.14566666666666667</v>
      </c>
      <c r="Y63" s="13">
        <v>1.9430788855719597E-2</v>
      </c>
    </row>
    <row r="64" spans="1:25">
      <c r="A64" s="3" t="s">
        <v>94</v>
      </c>
      <c r="B64" s="3" t="s">
        <v>92</v>
      </c>
      <c r="C64" s="4">
        <v>63.9</v>
      </c>
      <c r="D64" s="4">
        <v>-16.600000000000001</v>
      </c>
      <c r="E64" s="3">
        <v>8.02</v>
      </c>
      <c r="G64" s="5">
        <v>9</v>
      </c>
      <c r="H64" s="11">
        <v>85.761505300679715</v>
      </c>
      <c r="I64" s="12">
        <v>0.2914211393872872</v>
      </c>
      <c r="J64" s="11">
        <v>1574.4758414911921</v>
      </c>
      <c r="K64" s="11">
        <v>24.392084053299325</v>
      </c>
      <c r="L64" s="11">
        <v>1594.826517353363</v>
      </c>
      <c r="M64" s="11">
        <v>33.948372412201188</v>
      </c>
      <c r="N64" s="11">
        <v>2326.1596254066303</v>
      </c>
      <c r="O64" s="11">
        <v>43.025172678831744</v>
      </c>
      <c r="P64" s="11"/>
      <c r="Q64" s="5">
        <v>6</v>
      </c>
      <c r="R64" s="11">
        <v>103.16200000000001</v>
      </c>
      <c r="S64" s="12">
        <v>3.718889081432788</v>
      </c>
      <c r="T64" s="11">
        <v>254.52666666666664</v>
      </c>
      <c r="U64" s="12">
        <v>11.722030066882139</v>
      </c>
      <c r="V64" s="12">
        <v>6.5233333333333334</v>
      </c>
      <c r="W64" s="12">
        <v>0.17384539747207048</v>
      </c>
      <c r="X64" s="13">
        <v>0.16583333333333336</v>
      </c>
      <c r="Y64" s="13">
        <v>1.6435902436096689E-2</v>
      </c>
    </row>
    <row r="65" spans="1:25">
      <c r="C65" s="4"/>
      <c r="D65" s="4"/>
      <c r="G65" s="5"/>
      <c r="H65" s="11"/>
      <c r="I65" s="12"/>
      <c r="J65" s="11"/>
      <c r="K65" s="11"/>
      <c r="L65" s="11"/>
      <c r="M65" s="11"/>
      <c r="N65" s="11"/>
      <c r="O65" s="11"/>
      <c r="P65" s="11"/>
      <c r="Q65" s="5"/>
      <c r="R65" s="11"/>
      <c r="S65" s="12"/>
      <c r="T65" s="11"/>
      <c r="U65" s="12"/>
      <c r="V65" s="12"/>
      <c r="W65" s="12"/>
      <c r="X65" s="13"/>
      <c r="Y65" s="13"/>
    </row>
    <row r="66" spans="1:25">
      <c r="A66" s="5" t="s">
        <v>95</v>
      </c>
      <c r="G66" s="5"/>
      <c r="H66" s="11"/>
      <c r="I66" s="12"/>
      <c r="J66" s="11"/>
      <c r="K66" s="11"/>
      <c r="L66" s="11"/>
      <c r="M66" s="11"/>
      <c r="N66" s="11"/>
      <c r="O66" s="11"/>
      <c r="P66" s="11"/>
      <c r="Q66" s="5"/>
      <c r="R66" s="11"/>
      <c r="S66" s="12"/>
      <c r="T66" s="11"/>
      <c r="U66" s="12"/>
      <c r="V66" s="12"/>
      <c r="W66" s="12"/>
      <c r="X66" s="13"/>
      <c r="Y66" s="13"/>
    </row>
    <row r="67" spans="1:25">
      <c r="A67" s="3" t="s">
        <v>96</v>
      </c>
      <c r="B67" s="3" t="s">
        <v>97</v>
      </c>
      <c r="C67" s="4">
        <v>64.890166666666673</v>
      </c>
      <c r="D67" s="4">
        <v>-22.339833333333335</v>
      </c>
      <c r="E67" s="3">
        <v>8.49</v>
      </c>
      <c r="G67" s="5">
        <v>16</v>
      </c>
      <c r="H67" s="11">
        <v>88.938777843951002</v>
      </c>
      <c r="I67" s="12">
        <v>5.5862750267858599E-2</v>
      </c>
      <c r="J67" s="8">
        <v>1861.2591116546705</v>
      </c>
      <c r="K67" s="11">
        <v>29.144599486900134</v>
      </c>
      <c r="L67" s="11">
        <v>1368.6025375292368</v>
      </c>
      <c r="M67" s="11">
        <v>11.332915443437827</v>
      </c>
      <c r="N67" s="11">
        <v>2685.7632330493216</v>
      </c>
      <c r="O67" s="11">
        <v>30.843138899266233</v>
      </c>
      <c r="P67" s="11"/>
      <c r="Q67" s="5">
        <v>3</v>
      </c>
      <c r="R67" s="11">
        <v>72.906666666666666</v>
      </c>
      <c r="S67" s="12">
        <v>1.0410358089689158</v>
      </c>
      <c r="T67" s="11">
        <v>232.07</v>
      </c>
      <c r="U67" s="12">
        <v>2.8400000000000034</v>
      </c>
      <c r="V67" s="12">
        <v>5.6033333333333344</v>
      </c>
      <c r="W67" s="12">
        <v>0.13474255287605125</v>
      </c>
      <c r="X67" s="13">
        <v>0.11933333333333333</v>
      </c>
      <c r="Y67" s="13">
        <v>3.2998316455372183E-3</v>
      </c>
    </row>
    <row r="68" spans="1:25">
      <c r="A68" s="3" t="s">
        <v>98</v>
      </c>
      <c r="B68" s="3" t="s">
        <v>99</v>
      </c>
      <c r="C68" s="4">
        <v>64.963833333333341</v>
      </c>
      <c r="D68" s="4">
        <v>-22.910166666666665</v>
      </c>
      <c r="E68" s="3">
        <v>8.8800000000000008</v>
      </c>
      <c r="G68" s="5">
        <v>9</v>
      </c>
      <c r="H68" s="11">
        <v>89.926070872456307</v>
      </c>
      <c r="I68" s="12">
        <v>0.264239856247455</v>
      </c>
      <c r="J68" s="8">
        <v>2349.5339042049568</v>
      </c>
      <c r="K68" s="11">
        <v>61.554678536660198</v>
      </c>
      <c r="L68" s="11">
        <v>1237.1292044195236</v>
      </c>
      <c r="M68" s="11">
        <v>29.738627095928027</v>
      </c>
      <c r="N68" s="11">
        <v>2227.6911197737413</v>
      </c>
      <c r="O68" s="11">
        <v>82.671047589086598</v>
      </c>
      <c r="P68" s="11"/>
      <c r="Q68" s="5">
        <v>6</v>
      </c>
      <c r="R68" s="11">
        <v>74.828333333333333</v>
      </c>
      <c r="S68" s="12">
        <v>1.7717920933964653</v>
      </c>
      <c r="T68" s="11">
        <v>248.37199999999999</v>
      </c>
      <c r="U68" s="12">
        <v>6.9000794198327853</v>
      </c>
      <c r="V68" s="12">
        <v>4.7266666666666666</v>
      </c>
      <c r="W68" s="12">
        <v>9.2676258496385611E-2</v>
      </c>
      <c r="X68" s="13">
        <v>0.14400000000000002</v>
      </c>
      <c r="Y68" s="13">
        <v>9.4021274188345241E-3</v>
      </c>
    </row>
    <row r="69" spans="1:25">
      <c r="A69" s="3" t="s">
        <v>100</v>
      </c>
      <c r="B69" s="3" t="s">
        <v>101</v>
      </c>
      <c r="C69" s="4">
        <v>64.901333333333326</v>
      </c>
      <c r="D69" s="4">
        <v>-23.737500000000001</v>
      </c>
      <c r="E69" s="3">
        <v>7.88</v>
      </c>
      <c r="G69" s="5">
        <v>13</v>
      </c>
      <c r="H69" s="11">
        <v>90.052745349957519</v>
      </c>
      <c r="I69" s="12">
        <v>0.56456128565427366</v>
      </c>
      <c r="J69" s="11">
        <v>2677.8158345815223</v>
      </c>
      <c r="K69" s="8">
        <v>115.34416908644261</v>
      </c>
      <c r="L69" s="11">
        <v>1217.3669975488078</v>
      </c>
      <c r="M69" s="11">
        <v>56.477458454164712</v>
      </c>
      <c r="N69" s="11">
        <v>2045.1700932035974</v>
      </c>
      <c r="O69" s="11">
        <v>89.451079408961718</v>
      </c>
      <c r="P69" s="11"/>
      <c r="Q69" s="5">
        <v>6</v>
      </c>
      <c r="R69" s="11">
        <v>69.7</v>
      </c>
      <c r="S69" s="12">
        <v>3.9548029870862931</v>
      </c>
      <c r="T69" s="11">
        <v>283.39400000000001</v>
      </c>
      <c r="U69" s="12">
        <v>25.266000554104323</v>
      </c>
      <c r="V69" s="12">
        <v>4.38</v>
      </c>
      <c r="W69" s="12">
        <v>0.42237424163885762</v>
      </c>
      <c r="X69" s="13">
        <v>0.14233333333333334</v>
      </c>
      <c r="Y69" s="13">
        <v>1.575506973079515E-2</v>
      </c>
    </row>
    <row r="70" spans="1:25">
      <c r="A70" s="3" t="s">
        <v>102</v>
      </c>
      <c r="B70" s="3" t="s">
        <v>103</v>
      </c>
      <c r="C70" s="4">
        <v>64.869833333333332</v>
      </c>
      <c r="D70" s="4">
        <v>-23.88</v>
      </c>
      <c r="E70" s="3">
        <v>8.08</v>
      </c>
      <c r="G70" s="5">
        <v>9</v>
      </c>
      <c r="H70" s="11">
        <v>85.166751331519038</v>
      </c>
      <c r="I70" s="12">
        <v>2.9665195694172763</v>
      </c>
      <c r="J70" s="11">
        <v>1538.241855231621</v>
      </c>
      <c r="K70" s="8">
        <v>365.79707725637331</v>
      </c>
      <c r="L70" s="11">
        <v>1672.2193704377803</v>
      </c>
      <c r="M70" s="11">
        <v>268.26481282670488</v>
      </c>
      <c r="N70" s="11">
        <v>2032.5805404672828</v>
      </c>
      <c r="O70" s="11">
        <v>303.06428042956497</v>
      </c>
      <c r="P70" s="11"/>
      <c r="Q70" s="5">
        <v>9</v>
      </c>
      <c r="R70" s="11">
        <v>108.90857142857143</v>
      </c>
      <c r="S70" s="12">
        <v>20.935918164431126</v>
      </c>
      <c r="T70" s="11">
        <v>289.13166666666666</v>
      </c>
      <c r="U70" s="12">
        <v>68.257871686877507</v>
      </c>
      <c r="V70" s="12">
        <v>6.63375</v>
      </c>
      <c r="W70" s="12">
        <v>0.36942311446361892</v>
      </c>
      <c r="X70" s="13">
        <v>0.18922222222222221</v>
      </c>
      <c r="Y70" s="13">
        <v>1.9645625907156912E-2</v>
      </c>
    </row>
    <row r="71" spans="1:25">
      <c r="A71" s="3" t="s">
        <v>104</v>
      </c>
      <c r="B71" s="3" t="s">
        <v>105</v>
      </c>
      <c r="C71" s="4">
        <v>64.873833333333337</v>
      </c>
      <c r="D71" s="4">
        <v>-23.9331666666667</v>
      </c>
      <c r="E71" s="3">
        <v>8.09</v>
      </c>
      <c r="G71" s="5">
        <v>10</v>
      </c>
      <c r="H71" s="11">
        <v>82.244353359401273</v>
      </c>
      <c r="I71" s="12">
        <v>0.21891822877280195</v>
      </c>
      <c r="J71" s="11">
        <v>1210.5207289055973</v>
      </c>
      <c r="K71" s="8">
        <v>9.4704060170893953</v>
      </c>
      <c r="L71" s="11">
        <v>2143.9688407733793</v>
      </c>
      <c r="M71" s="11">
        <v>24.905326559245925</v>
      </c>
      <c r="N71" s="11">
        <v>1789.0853962558892</v>
      </c>
      <c r="O71" s="11">
        <v>11.778528825539254</v>
      </c>
      <c r="P71" s="11"/>
      <c r="Q71" s="5">
        <v>3</v>
      </c>
      <c r="R71" s="11">
        <v>124.44</v>
      </c>
      <c r="S71" s="12">
        <v>2.2727223030248704</v>
      </c>
      <c r="T71" s="11">
        <v>206.49333333333334</v>
      </c>
      <c r="U71" s="12">
        <v>4.9992288294184828</v>
      </c>
      <c r="V71" s="12">
        <v>5.2566666666666668</v>
      </c>
      <c r="W71" s="12">
        <v>0.12036980056845197</v>
      </c>
      <c r="X71" s="13">
        <v>0.16600000000000001</v>
      </c>
      <c r="Y71" s="13">
        <v>6.5319726474218033E-3</v>
      </c>
    </row>
    <row r="72" spans="1:25">
      <c r="A72" s="3" t="s">
        <v>106</v>
      </c>
      <c r="B72" s="3" t="s">
        <v>107</v>
      </c>
      <c r="C72" s="4">
        <v>64.825166666666661</v>
      </c>
      <c r="D72" s="4">
        <v>-23.390999999999998</v>
      </c>
      <c r="E72" s="3">
        <v>7.88</v>
      </c>
      <c r="G72" s="5">
        <v>9</v>
      </c>
      <c r="H72" s="11">
        <v>85.581792691511936</v>
      </c>
      <c r="I72" s="12">
        <v>1.4600474242939614</v>
      </c>
      <c r="J72" s="11">
        <v>1540.1626930574298</v>
      </c>
      <c r="K72" s="8">
        <v>265.3061341548476</v>
      </c>
      <c r="L72" s="11">
        <v>1695.7930555726889</v>
      </c>
      <c r="M72" s="11">
        <v>141.81194703292786</v>
      </c>
      <c r="N72" s="11">
        <v>2033.6922816599124</v>
      </c>
      <c r="O72" s="11">
        <v>98.425204807768509</v>
      </c>
      <c r="P72" s="11"/>
      <c r="Q72" s="5">
        <v>6</v>
      </c>
      <c r="R72" s="11">
        <v>98.614000000000004</v>
      </c>
      <c r="S72" s="12">
        <v>10.715072748236508</v>
      </c>
      <c r="T72" s="11">
        <v>249.72799999999998</v>
      </c>
      <c r="U72" s="12">
        <v>5.3407617434219992</v>
      </c>
      <c r="V72" s="12">
        <v>6.0983333333333327</v>
      </c>
      <c r="W72" s="12">
        <v>0.24141366066475103</v>
      </c>
      <c r="X72" s="13">
        <v>0.156</v>
      </c>
      <c r="Y72" s="13">
        <v>5.7271284253105461E-3</v>
      </c>
    </row>
    <row r="73" spans="1:25">
      <c r="I73" s="11"/>
      <c r="J73" s="11"/>
      <c r="K73" s="11"/>
      <c r="L73" s="11"/>
      <c r="M73" s="11"/>
      <c r="N73" s="11"/>
      <c r="O73" s="11"/>
    </row>
    <row r="74" spans="1:25">
      <c r="A74" s="50" t="s">
        <v>920</v>
      </c>
    </row>
    <row r="105" spans="4:4">
      <c r="D105" s="11"/>
    </row>
  </sheetData>
  <mergeCells count="1">
    <mergeCell ref="A1:Y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1E130-E332-4185-98D8-435399E3E4E4}">
  <sheetPr codeName="Ark2"/>
  <dimension ref="A1:AN671"/>
  <sheetViews>
    <sheetView zoomScale="93" zoomScaleNormal="93" workbookViewId="0">
      <pane xSplit="1" ySplit="4" topLeftCell="B5" activePane="bottomRight" state="frozen"/>
      <selection pane="topRight" activeCell="B1" sqref="B1"/>
      <selection pane="bottomLeft" activeCell="A4" sqref="A4"/>
      <selection pane="bottomRight" sqref="A1:AN1"/>
    </sheetView>
  </sheetViews>
  <sheetFormatPr defaultRowHeight="14.5"/>
  <cols>
    <col min="1" max="1" width="18.1796875" style="17" customWidth="1"/>
    <col min="2" max="2" width="8.7265625" style="17"/>
    <col min="3" max="3" width="11.36328125" style="17" customWidth="1"/>
    <col min="4" max="15" width="8.7265625" style="17"/>
    <col min="16" max="16" width="12.7265625" style="17" customWidth="1"/>
    <col min="17" max="17" width="8.7265625" style="17"/>
    <col min="18" max="18" width="9.81640625" style="17" customWidth="1"/>
    <col min="19" max="32" width="8.7265625" style="17"/>
    <col min="33" max="33" width="29.54296875" style="17" customWidth="1"/>
    <col min="34" max="38" width="8.7265625" style="17"/>
    <col min="39" max="39" width="18.7265625" style="17" customWidth="1"/>
    <col min="40" max="16384" width="8.7265625" style="17"/>
  </cols>
  <sheetData>
    <row r="1" spans="1:40" s="54" customFormat="1" ht="18" thickBot="1">
      <c r="A1" s="163" t="s">
        <v>1657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163"/>
      <c r="AE1" s="163"/>
      <c r="AF1" s="163"/>
      <c r="AG1" s="163"/>
      <c r="AH1" s="163"/>
      <c r="AI1" s="163"/>
      <c r="AJ1" s="163"/>
      <c r="AK1" s="163"/>
      <c r="AL1" s="163"/>
      <c r="AM1" s="163"/>
      <c r="AN1" s="163"/>
    </row>
    <row r="2" spans="1:40">
      <c r="A2" s="17" t="s">
        <v>715</v>
      </c>
      <c r="R2" s="17" t="s">
        <v>716</v>
      </c>
    </row>
    <row r="3" spans="1:40" s="45" customFormat="1" ht="15" thickBot="1">
      <c r="D3" s="45" t="s">
        <v>717</v>
      </c>
      <c r="S3" s="45">
        <v>0.46743492060321901</v>
      </c>
      <c r="T3" s="45">
        <v>0.59934289771091009</v>
      </c>
      <c r="U3" s="45">
        <v>0.52925060782865652</v>
      </c>
      <c r="V3" s="45">
        <v>0.77730484213104989</v>
      </c>
      <c r="W3" s="45">
        <v>0.77445763838423853</v>
      </c>
      <c r="X3" s="45">
        <v>0.60303589682516046</v>
      </c>
      <c r="Y3" s="45">
        <v>0.7146907666903245</v>
      </c>
      <c r="Z3" s="45">
        <v>0.74185747610397978</v>
      </c>
      <c r="AA3" s="45">
        <v>0.4364207137296619</v>
      </c>
      <c r="AB3" s="45">
        <v>0.68420242331094594</v>
      </c>
      <c r="AC3" s="45">
        <v>0.78648278586356279</v>
      </c>
      <c r="AD3" s="45">
        <v>0.78579729237623963</v>
      </c>
      <c r="AE3" s="45">
        <v>0.80346745544685816</v>
      </c>
      <c r="AG3" s="45" t="s">
        <v>738</v>
      </c>
      <c r="AH3" s="46">
        <v>1.0337760025626046</v>
      </c>
      <c r="AI3" s="46">
        <v>0.99151737775965576</v>
      </c>
      <c r="AK3" s="45" t="s">
        <v>739</v>
      </c>
    </row>
    <row r="4" spans="1:40" s="45" customFormat="1" ht="15" thickBot="1">
      <c r="A4" s="45" t="s">
        <v>0</v>
      </c>
      <c r="B4" s="45" t="s">
        <v>109</v>
      </c>
      <c r="C4" s="45" t="s">
        <v>110</v>
      </c>
      <c r="D4" s="45" t="s">
        <v>718</v>
      </c>
      <c r="E4" s="45" t="s">
        <v>719</v>
      </c>
      <c r="F4" s="45" t="s">
        <v>720</v>
      </c>
      <c r="G4" s="45" t="s">
        <v>721</v>
      </c>
      <c r="H4" s="45" t="s">
        <v>722</v>
      </c>
      <c r="I4" s="45" t="s">
        <v>723</v>
      </c>
      <c r="J4" s="45" t="s">
        <v>724</v>
      </c>
      <c r="K4" s="45" t="s">
        <v>725</v>
      </c>
      <c r="L4" s="45" t="s">
        <v>734</v>
      </c>
      <c r="M4" s="45" t="s">
        <v>733</v>
      </c>
      <c r="N4" s="45" t="s">
        <v>732</v>
      </c>
      <c r="O4" s="45" t="s">
        <v>726</v>
      </c>
      <c r="P4" s="45" t="s">
        <v>728</v>
      </c>
      <c r="Q4" s="45" t="s">
        <v>731</v>
      </c>
      <c r="R4" s="45" t="s">
        <v>111</v>
      </c>
      <c r="S4" s="45" t="s">
        <v>112</v>
      </c>
      <c r="T4" s="45" t="s">
        <v>113</v>
      </c>
      <c r="U4" s="45" t="s">
        <v>114</v>
      </c>
      <c r="V4" s="45" t="s">
        <v>115</v>
      </c>
      <c r="W4" s="45" t="s">
        <v>116</v>
      </c>
      <c r="X4" s="45" t="s">
        <v>117</v>
      </c>
      <c r="Y4" s="45" t="s">
        <v>118</v>
      </c>
      <c r="Z4" s="45" t="s">
        <v>119</v>
      </c>
      <c r="AA4" s="45" t="s">
        <v>120</v>
      </c>
      <c r="AB4" s="45" t="s">
        <v>121</v>
      </c>
      <c r="AC4" s="45" t="s">
        <v>122</v>
      </c>
      <c r="AD4" s="45" t="s">
        <v>123</v>
      </c>
      <c r="AE4" s="45" t="s">
        <v>124</v>
      </c>
      <c r="AH4" s="45" t="s">
        <v>729</v>
      </c>
      <c r="AI4" s="45" t="s">
        <v>730</v>
      </c>
      <c r="AM4" s="45" t="s">
        <v>925</v>
      </c>
      <c r="AN4" s="45" t="s">
        <v>928</v>
      </c>
    </row>
    <row r="5" spans="1:40">
      <c r="A5" s="18" t="s">
        <v>125</v>
      </c>
      <c r="B5" s="18" t="s">
        <v>16</v>
      </c>
      <c r="C5" s="18">
        <v>99.8108</v>
      </c>
      <c r="D5" s="18">
        <v>39.9756</v>
      </c>
      <c r="E5" s="19">
        <v>1.14E-2</v>
      </c>
      <c r="F5" s="19">
        <v>4.2500000000000003E-2</v>
      </c>
      <c r="G5" s="18">
        <v>12.764099999999999</v>
      </c>
      <c r="H5" s="18">
        <v>0.2009</v>
      </c>
      <c r="I5" s="18">
        <v>46.377699999999997</v>
      </c>
      <c r="J5" s="18">
        <v>0.34060000000000001</v>
      </c>
      <c r="K5" s="19">
        <v>4.4000000000000003E-3</v>
      </c>
      <c r="L5" s="19">
        <v>2.7000000000000001E-3</v>
      </c>
      <c r="M5" s="19">
        <v>4.3299999999999998E-2</v>
      </c>
      <c r="N5" s="19">
        <v>2.2499999999999999E-2</v>
      </c>
      <c r="O5" s="20">
        <v>0.2044</v>
      </c>
      <c r="P5" s="20">
        <v>0.20266615201407365</v>
      </c>
      <c r="Q5" s="19"/>
      <c r="R5" s="18">
        <v>86.625267147684653</v>
      </c>
      <c r="S5" s="21">
        <v>186859.91412066048</v>
      </c>
      <c r="T5" s="18">
        <v>68.325090339043754</v>
      </c>
      <c r="U5" s="21">
        <v>224.93150832717905</v>
      </c>
      <c r="V5" s="21">
        <v>99215.967354449327</v>
      </c>
      <c r="W5" s="21">
        <v>1555.885395513935</v>
      </c>
      <c r="X5" s="21">
        <v>279674.17912188242</v>
      </c>
      <c r="Y5" s="21">
        <v>2434.2367513472454</v>
      </c>
      <c r="Z5" s="18">
        <v>32.641728948575114</v>
      </c>
      <c r="AA5" s="18">
        <v>11.783359270700871</v>
      </c>
      <c r="AB5" s="21">
        <v>296.2596492936396</v>
      </c>
      <c r="AC5" s="21">
        <v>176.9586268193016</v>
      </c>
      <c r="AD5" s="21">
        <v>1606.1696656170338</v>
      </c>
      <c r="AE5" s="18">
        <v>77.93634317834524</v>
      </c>
      <c r="AH5" s="21">
        <f>W5*AH$3</f>
        <v>1608.4369846199327</v>
      </c>
      <c r="AI5" s="21">
        <f>AD5*AI$3</f>
        <v>1592.5451350897044</v>
      </c>
      <c r="AM5" s="20">
        <f>AD5/(X5/V5)/1000</f>
        <v>0.56979760380424016</v>
      </c>
      <c r="AN5" s="20">
        <f>AH5/V5*100</f>
        <v>1.6211473087530226</v>
      </c>
    </row>
    <row r="6" spans="1:40">
      <c r="A6" s="18" t="s">
        <v>126</v>
      </c>
      <c r="B6" s="18" t="s">
        <v>16</v>
      </c>
      <c r="C6" s="18">
        <v>99.519300000000001</v>
      </c>
      <c r="D6" s="18">
        <v>40.022399999999998</v>
      </c>
      <c r="E6" s="19">
        <v>1.1900000000000001E-2</v>
      </c>
      <c r="F6" s="19">
        <v>3.9399999999999998E-2</v>
      </c>
      <c r="G6" s="18">
        <v>12.7212</v>
      </c>
      <c r="H6" s="18">
        <v>0.2016</v>
      </c>
      <c r="I6" s="18">
        <v>46.302599999999998</v>
      </c>
      <c r="J6" s="18">
        <v>0.33700000000000002</v>
      </c>
      <c r="K6" s="19">
        <v>5.0000000000000001E-3</v>
      </c>
      <c r="L6" s="19">
        <v>8.0000000000000004E-4</v>
      </c>
      <c r="M6" s="19">
        <v>4.2999999999999997E-2</v>
      </c>
      <c r="N6" s="19"/>
      <c r="O6" s="20">
        <v>0.1983</v>
      </c>
      <c r="P6" s="20">
        <v>0.19661789600973975</v>
      </c>
      <c r="Q6" s="19">
        <v>7.9000000000000008E-3</v>
      </c>
      <c r="R6" s="18">
        <v>86.645483477529311</v>
      </c>
      <c r="S6" s="21">
        <v>187078.67366350279</v>
      </c>
      <c r="T6" s="18">
        <v>71.321804827598299</v>
      </c>
      <c r="U6" s="21">
        <v>208.52473948449065</v>
      </c>
      <c r="V6" s="21">
        <v>98882.503577175114</v>
      </c>
      <c r="W6" s="21">
        <v>1561.306598982625</v>
      </c>
      <c r="X6" s="21">
        <v>279221.29916336673</v>
      </c>
      <c r="Y6" s="21">
        <v>2408.5078837463934</v>
      </c>
      <c r="Z6" s="18">
        <v>37.092873805198991</v>
      </c>
      <c r="AA6" s="18">
        <v>3.4913657098372952</v>
      </c>
      <c r="AB6" s="21">
        <v>294.20704202370672</v>
      </c>
      <c r="AC6" s="21">
        <v>857.26623659128347</v>
      </c>
      <c r="AD6" s="21">
        <v>1558.2360307820834</v>
      </c>
      <c r="AE6" s="18">
        <v>63.4739289803018</v>
      </c>
      <c r="AH6" s="21">
        <f t="shared" ref="AH6:AH68" si="0">W6*AH$3</f>
        <v>1614.0412946708736</v>
      </c>
      <c r="AI6" s="21">
        <f t="shared" ref="AI6:AI68" si="1">AD6*AI$3</f>
        <v>1545.0181031716656</v>
      </c>
      <c r="AM6" s="20">
        <f t="shared" ref="AM6:AM69" si="2">AD6/(X6/V6)/1000</f>
        <v>0.5518285329578031</v>
      </c>
      <c r="AN6" s="20">
        <f t="shared" ref="AN6:AN69" si="3">AH6/V6*100</f>
        <v>1.6322819874915062</v>
      </c>
    </row>
    <row r="7" spans="1:40">
      <c r="A7" s="18" t="s">
        <v>127</v>
      </c>
      <c r="B7" s="18" t="s">
        <v>16</v>
      </c>
      <c r="C7" s="18">
        <v>99.868499999999997</v>
      </c>
      <c r="D7" s="18">
        <v>39.902500000000003</v>
      </c>
      <c r="E7" s="19">
        <v>1.18E-2</v>
      </c>
      <c r="F7" s="19">
        <v>4.6899999999999997E-2</v>
      </c>
      <c r="G7" s="18">
        <v>12.917</v>
      </c>
      <c r="H7" s="18">
        <v>0.2011</v>
      </c>
      <c r="I7" s="18">
        <v>46.280900000000003</v>
      </c>
      <c r="J7" s="18">
        <v>0.35089999999999999</v>
      </c>
      <c r="K7" s="19">
        <v>3.8E-3</v>
      </c>
      <c r="L7" s="19">
        <v>3.0999999999999999E-3</v>
      </c>
      <c r="M7" s="19">
        <v>4.4299999999999999E-2</v>
      </c>
      <c r="N7" s="19">
        <v>2.3300000000000001E-2</v>
      </c>
      <c r="O7" s="20">
        <v>0.20569999999999999</v>
      </c>
      <c r="P7" s="20">
        <v>0.20395512460516119</v>
      </c>
      <c r="Q7" s="19">
        <v>8.8999999999999999E-3</v>
      </c>
      <c r="R7" s="18">
        <v>86.462264956857268</v>
      </c>
      <c r="S7" s="21">
        <v>186518.21919369954</v>
      </c>
      <c r="T7" s="18">
        <v>70.722461929887388</v>
      </c>
      <c r="U7" s="21">
        <v>248.21853507163991</v>
      </c>
      <c r="V7" s="21">
        <v>100404.46645806771</v>
      </c>
      <c r="W7" s="21">
        <v>1557.4343107907039</v>
      </c>
      <c r="X7" s="21">
        <v>279090.4403737557</v>
      </c>
      <c r="Y7" s="21">
        <v>2507.8499003163483</v>
      </c>
      <c r="Z7" s="18">
        <v>28.190584091951234</v>
      </c>
      <c r="AA7" s="18">
        <v>13.529042125619519</v>
      </c>
      <c r="AB7" s="21">
        <v>303.10167352674904</v>
      </c>
      <c r="AC7" s="21">
        <v>183.25048910621013</v>
      </c>
      <c r="AD7" s="21">
        <v>1616.3850304179248</v>
      </c>
      <c r="AE7" s="18">
        <v>71.508603534770373</v>
      </c>
      <c r="AH7" s="21">
        <f t="shared" si="0"/>
        <v>1610.0382160630591</v>
      </c>
      <c r="AI7" s="21">
        <f t="shared" si="1"/>
        <v>1602.6738468099422</v>
      </c>
      <c r="AM7" s="20">
        <f t="shared" si="2"/>
        <v>0.58150424770041831</v>
      </c>
      <c r="AN7" s="20">
        <f t="shared" si="3"/>
        <v>1.6035523845300899</v>
      </c>
    </row>
    <row r="8" spans="1:40">
      <c r="A8" s="18" t="s">
        <v>128</v>
      </c>
      <c r="B8" s="18" t="s">
        <v>16</v>
      </c>
      <c r="C8" s="18">
        <v>99.7239</v>
      </c>
      <c r="D8" s="18">
        <v>40.070599999999999</v>
      </c>
      <c r="E8" s="19">
        <v>1.0999999999999999E-2</v>
      </c>
      <c r="F8" s="19">
        <v>3.7699999999999997E-2</v>
      </c>
      <c r="G8" s="18">
        <v>12.7552</v>
      </c>
      <c r="H8" s="18">
        <v>0.20019999999999999</v>
      </c>
      <c r="I8" s="18">
        <v>46.297800000000002</v>
      </c>
      <c r="J8" s="18">
        <v>0.34260000000000002</v>
      </c>
      <c r="K8" s="19">
        <v>5.3E-3</v>
      </c>
      <c r="L8" s="19">
        <v>1.5E-3</v>
      </c>
      <c r="M8" s="19">
        <v>4.2500000000000003E-2</v>
      </c>
      <c r="N8" s="19">
        <v>2.35E-2</v>
      </c>
      <c r="O8" s="20">
        <v>0.2046</v>
      </c>
      <c r="P8" s="20">
        <v>0.20286445548962556</v>
      </c>
      <c r="Q8" s="19">
        <v>7.4000000000000003E-3</v>
      </c>
      <c r="R8" s="18">
        <v>86.613366445018727</v>
      </c>
      <c r="S8" s="21">
        <v>187303.97729523355</v>
      </c>
      <c r="T8" s="18">
        <v>65.927718748200107</v>
      </c>
      <c r="U8" s="21">
        <v>199.5274791514035</v>
      </c>
      <c r="V8" s="21">
        <v>99146.78722349969</v>
      </c>
      <c r="W8" s="21">
        <v>1550.4641920452455</v>
      </c>
      <c r="X8" s="21">
        <v>279192.35344031913</v>
      </c>
      <c r="Y8" s="21">
        <v>2448.5305666810518</v>
      </c>
      <c r="Z8" s="18">
        <v>39.318446233510933</v>
      </c>
      <c r="AA8" s="18">
        <v>6.5463107059449284</v>
      </c>
      <c r="AB8" s="21">
        <v>290.78602990715206</v>
      </c>
      <c r="AC8" s="21">
        <v>184.82345467793724</v>
      </c>
      <c r="AD8" s="21">
        <v>1607.7412602017862</v>
      </c>
      <c r="AE8" s="18">
        <v>59.456591703067502</v>
      </c>
      <c r="AH8" s="21">
        <f t="shared" si="0"/>
        <v>1602.8326745689924</v>
      </c>
      <c r="AI8" s="21">
        <f t="shared" si="1"/>
        <v>1594.1033984312794</v>
      </c>
      <c r="AM8" s="20">
        <f t="shared" si="2"/>
        <v>0.57094106866269168</v>
      </c>
      <c r="AN8" s="20">
        <f t="shared" si="3"/>
        <v>1.6166259335825359</v>
      </c>
    </row>
    <row r="9" spans="1:40">
      <c r="A9" s="18" t="s">
        <v>129</v>
      </c>
      <c r="B9" s="18" t="s">
        <v>16</v>
      </c>
      <c r="C9" s="18">
        <v>99.687799999999996</v>
      </c>
      <c r="D9" s="18">
        <v>40.085099999999997</v>
      </c>
      <c r="E9" s="19">
        <v>1.09E-2</v>
      </c>
      <c r="F9" s="19">
        <v>3.4700000000000002E-2</v>
      </c>
      <c r="G9" s="18">
        <v>12.7197</v>
      </c>
      <c r="H9" s="18">
        <v>0.20380000000000001</v>
      </c>
      <c r="I9" s="18">
        <v>46.324599999999997</v>
      </c>
      <c r="J9" s="18">
        <v>0.34079999999999999</v>
      </c>
      <c r="K9" s="19">
        <v>4.5999999999999999E-3</v>
      </c>
      <c r="L9" s="19"/>
      <c r="M9" s="19">
        <v>4.2900000000000001E-2</v>
      </c>
      <c r="N9" s="19">
        <v>2.3099999999999999E-2</v>
      </c>
      <c r="O9" s="20">
        <v>0.2016</v>
      </c>
      <c r="P9" s="20">
        <v>0.1998899033563466</v>
      </c>
      <c r="Q9" s="19">
        <v>8.0000000000000002E-3</v>
      </c>
      <c r="R9" s="18">
        <v>86.652342978875822</v>
      </c>
      <c r="S9" s="21">
        <v>187371.75535872101</v>
      </c>
      <c r="T9" s="18">
        <v>65.328375850489209</v>
      </c>
      <c r="U9" s="21">
        <v>183.64996091654385</v>
      </c>
      <c r="V9" s="21">
        <v>98870.844004543149</v>
      </c>
      <c r="W9" s="21">
        <v>1578.3446670270782</v>
      </c>
      <c r="X9" s="21">
        <v>279353.96706066828</v>
      </c>
      <c r="Y9" s="21">
        <v>2435.6661328806258</v>
      </c>
      <c r="Z9" s="18">
        <v>34.125443900783068</v>
      </c>
      <c r="AA9" s="18">
        <v>0</v>
      </c>
      <c r="AB9" s="21">
        <v>293.5228396003958</v>
      </c>
      <c r="AC9" s="21">
        <v>181.67752353448302</v>
      </c>
      <c r="AD9" s="21">
        <v>1584.1673414304992</v>
      </c>
      <c r="AE9" s="18">
        <v>64.277396435748656</v>
      </c>
      <c r="AH9" s="21">
        <f t="shared" si="0"/>
        <v>1631.6548405452581</v>
      </c>
      <c r="AI9" s="21">
        <f t="shared" si="1"/>
        <v>1570.7294483076539</v>
      </c>
      <c r="AM9" s="20">
        <f t="shared" si="2"/>
        <v>0.56067921189625092</v>
      </c>
      <c r="AN9" s="20">
        <f t="shared" si="3"/>
        <v>1.6502891797609041</v>
      </c>
    </row>
    <row r="10" spans="1:40">
      <c r="A10" s="18" t="s">
        <v>130</v>
      </c>
      <c r="B10" s="18" t="s">
        <v>16</v>
      </c>
      <c r="C10" s="18">
        <v>99.810400000000001</v>
      </c>
      <c r="D10" s="18">
        <v>39.885599999999997</v>
      </c>
      <c r="E10" s="19">
        <v>1.1299999999999999E-2</v>
      </c>
      <c r="F10" s="19">
        <v>4.2599999999999999E-2</v>
      </c>
      <c r="G10" s="18">
        <v>12.894399999999999</v>
      </c>
      <c r="H10" s="18">
        <v>0.20119999999999999</v>
      </c>
      <c r="I10" s="18">
        <v>46.327800000000003</v>
      </c>
      <c r="J10" s="18">
        <v>0.35170000000000001</v>
      </c>
      <c r="K10" s="19">
        <v>5.5999999999999999E-3</v>
      </c>
      <c r="L10" s="19">
        <v>1.9E-3</v>
      </c>
      <c r="M10" s="19">
        <v>4.3099999999999999E-2</v>
      </c>
      <c r="N10" s="19">
        <v>2.3099999999999999E-2</v>
      </c>
      <c r="O10" s="20">
        <v>0.20419999999999999</v>
      </c>
      <c r="P10" s="20">
        <v>0.20246784853852171</v>
      </c>
      <c r="Q10" s="19">
        <v>7.4000000000000003E-3</v>
      </c>
      <c r="R10" s="18">
        <v>86.494585406424321</v>
      </c>
      <c r="S10" s="21">
        <v>186439.22269211756</v>
      </c>
      <c r="T10" s="18">
        <v>67.725747441332842</v>
      </c>
      <c r="U10" s="21">
        <v>225.46075893500768</v>
      </c>
      <c r="V10" s="21">
        <v>100228.79556374608</v>
      </c>
      <c r="W10" s="21">
        <v>1558.208768429088</v>
      </c>
      <c r="X10" s="21">
        <v>279373.26420936669</v>
      </c>
      <c r="Y10" s="21">
        <v>2513.5674264498716</v>
      </c>
      <c r="Z10" s="18">
        <v>41.544018661822868</v>
      </c>
      <c r="AA10" s="18">
        <v>8.2919935608635758</v>
      </c>
      <c r="AB10" s="21">
        <v>294.8912444470177</v>
      </c>
      <c r="AC10" s="21">
        <v>181.67752353448302</v>
      </c>
      <c r="AD10" s="21">
        <v>1604.5980710322813</v>
      </c>
      <c r="AE10" s="18">
        <v>59.456591703067502</v>
      </c>
      <c r="AH10" s="21">
        <f t="shared" si="0"/>
        <v>1610.8388317846218</v>
      </c>
      <c r="AI10" s="21">
        <f t="shared" si="1"/>
        <v>1590.9868717481293</v>
      </c>
      <c r="AM10" s="20">
        <f t="shared" si="2"/>
        <v>0.57567044748759355</v>
      </c>
      <c r="AN10" s="20">
        <f t="shared" si="3"/>
        <v>1.6071617170737316</v>
      </c>
    </row>
    <row r="11" spans="1:40">
      <c r="A11" s="18" t="s">
        <v>131</v>
      </c>
      <c r="B11" s="18" t="s">
        <v>16</v>
      </c>
      <c r="C11" s="18">
        <v>99.856899999999996</v>
      </c>
      <c r="D11" s="18">
        <v>39.9572</v>
      </c>
      <c r="E11" s="19">
        <v>1.01E-2</v>
      </c>
      <c r="F11" s="19">
        <v>3.8199999999999998E-2</v>
      </c>
      <c r="G11" s="18">
        <v>12.818300000000001</v>
      </c>
      <c r="H11" s="18">
        <v>0.20280000000000001</v>
      </c>
      <c r="I11" s="18">
        <v>46.346299999999999</v>
      </c>
      <c r="J11" s="18">
        <v>0.34399999999999997</v>
      </c>
      <c r="K11" s="19">
        <v>5.3E-3</v>
      </c>
      <c r="L11" s="19">
        <v>2.2000000000000001E-3</v>
      </c>
      <c r="M11" s="19">
        <v>4.1200000000000001E-2</v>
      </c>
      <c r="N11" s="19">
        <v>2.3300000000000001E-2</v>
      </c>
      <c r="O11" s="20">
        <v>0.20369999999999999</v>
      </c>
      <c r="P11" s="20">
        <v>0.20197208984964188</v>
      </c>
      <c r="Q11" s="19">
        <v>7.4000000000000003E-3</v>
      </c>
      <c r="R11" s="18">
        <v>86.568224842373994</v>
      </c>
      <c r="S11" s="21">
        <v>186773.90609526949</v>
      </c>
      <c r="T11" s="18">
        <v>60.533632668801914</v>
      </c>
      <c r="U11" s="21">
        <v>202.17373219054679</v>
      </c>
      <c r="V11" s="21">
        <v>99637.266578884359</v>
      </c>
      <c r="W11" s="21">
        <v>1570.6000906432357</v>
      </c>
      <c r="X11" s="21">
        <v>279484.8258502793</v>
      </c>
      <c r="Y11" s="21">
        <v>2458.5362374147162</v>
      </c>
      <c r="Z11" s="18">
        <v>39.318446233510933</v>
      </c>
      <c r="AA11" s="18">
        <v>9.601255702052562</v>
      </c>
      <c r="AB11" s="21">
        <v>281.89139840410974</v>
      </c>
      <c r="AC11" s="21">
        <v>183.25048910621013</v>
      </c>
      <c r="AD11" s="21">
        <v>1600.6690845703999</v>
      </c>
      <c r="AE11" s="18">
        <v>59.456591703067502</v>
      </c>
      <c r="AH11" s="21">
        <f t="shared" si="0"/>
        <v>1623.6486833296287</v>
      </c>
      <c r="AI11" s="21">
        <f t="shared" si="1"/>
        <v>1587.0912133941915</v>
      </c>
      <c r="AM11" s="20">
        <f t="shared" si="2"/>
        <v>0.57064383298346544</v>
      </c>
      <c r="AN11" s="20">
        <f t="shared" si="3"/>
        <v>1.6295596407636905</v>
      </c>
    </row>
    <row r="12" spans="1:40">
      <c r="A12" s="18" t="s">
        <v>132</v>
      </c>
      <c r="B12" s="18" t="s">
        <v>16</v>
      </c>
      <c r="C12" s="18">
        <v>100.0146</v>
      </c>
      <c r="D12" s="18">
        <v>39.944200000000002</v>
      </c>
      <c r="E12" s="19">
        <v>1.14E-2</v>
      </c>
      <c r="F12" s="19">
        <v>3.95E-2</v>
      </c>
      <c r="G12" s="18">
        <v>12.7981</v>
      </c>
      <c r="H12" s="18">
        <v>0.20100000000000001</v>
      </c>
      <c r="I12" s="18">
        <v>46.263199999999998</v>
      </c>
      <c r="J12" s="18">
        <v>0.34179999999999999</v>
      </c>
      <c r="K12" s="19">
        <v>3.5999999999999999E-3</v>
      </c>
      <c r="L12" s="19">
        <v>2.3999999999999998E-3</v>
      </c>
      <c r="M12" s="19">
        <v>4.2700000000000002E-2</v>
      </c>
      <c r="N12" s="19"/>
      <c r="O12" s="20">
        <v>0.2029</v>
      </c>
      <c r="P12" s="20">
        <v>0.20117887594743414</v>
      </c>
      <c r="Q12" s="19">
        <v>6.1000000000000004E-3</v>
      </c>
      <c r="R12" s="18">
        <v>86.565695420558569</v>
      </c>
      <c r="S12" s="21">
        <v>186713.13955559107</v>
      </c>
      <c r="T12" s="18">
        <v>68.325090339043754</v>
      </c>
      <c r="U12" s="21">
        <v>209.05399009231934</v>
      </c>
      <c r="V12" s="21">
        <v>99480.251000773889</v>
      </c>
      <c r="W12" s="21">
        <v>1556.6598531523196</v>
      </c>
      <c r="X12" s="21">
        <v>278983.70302001759</v>
      </c>
      <c r="Y12" s="21">
        <v>2442.813040547529</v>
      </c>
      <c r="Z12" s="18">
        <v>26.706869139743269</v>
      </c>
      <c r="AA12" s="18">
        <v>10.474097129511886</v>
      </c>
      <c r="AB12" s="21">
        <v>292.15443475377396</v>
      </c>
      <c r="AC12" s="21">
        <v>1126.2433493566218</v>
      </c>
      <c r="AD12" s="21">
        <v>1594.3827062313901</v>
      </c>
      <c r="AE12" s="18">
        <v>49.011514782258352</v>
      </c>
      <c r="AH12" s="21">
        <f t="shared" si="0"/>
        <v>1609.2376003414961</v>
      </c>
      <c r="AI12" s="21">
        <f t="shared" si="1"/>
        <v>1580.8581600278915</v>
      </c>
      <c r="AM12" s="20">
        <f t="shared" si="2"/>
        <v>0.5685263694267163</v>
      </c>
      <c r="AN12" s="20">
        <f t="shared" si="3"/>
        <v>1.6176452955762821</v>
      </c>
    </row>
    <row r="13" spans="1:40">
      <c r="A13" s="18" t="s">
        <v>133</v>
      </c>
      <c r="B13" s="18" t="s">
        <v>16</v>
      </c>
      <c r="C13" s="18">
        <v>99.673500000000004</v>
      </c>
      <c r="D13" s="18">
        <v>39.960500000000003</v>
      </c>
      <c r="E13" s="19">
        <v>1.2200000000000001E-2</v>
      </c>
      <c r="F13" s="19">
        <v>4.4900000000000002E-2</v>
      </c>
      <c r="G13" s="18">
        <v>12.7316</v>
      </c>
      <c r="H13" s="18">
        <v>0.2016</v>
      </c>
      <c r="I13" s="18">
        <v>46.361400000000003</v>
      </c>
      <c r="J13" s="18">
        <v>0.35239999999999999</v>
      </c>
      <c r="K13" s="19">
        <v>3.0999999999999999E-3</v>
      </c>
      <c r="L13" s="19">
        <v>5.2200000000000003E-2</v>
      </c>
      <c r="M13" s="19">
        <v>4.3499999999999997E-2</v>
      </c>
      <c r="N13" s="19">
        <v>2.2499999999999999E-2</v>
      </c>
      <c r="O13" s="20">
        <v>0.20549999999999999</v>
      </c>
      <c r="P13" s="20">
        <v>0.20375682112960924</v>
      </c>
      <c r="Q13" s="19">
        <v>8.6999999999999994E-3</v>
      </c>
      <c r="R13" s="18">
        <v>86.650711614078077</v>
      </c>
      <c r="S13" s="21">
        <v>186789.3314476494</v>
      </c>
      <c r="T13" s="18">
        <v>73.119833520731035</v>
      </c>
      <c r="U13" s="21">
        <v>237.63352291506678</v>
      </c>
      <c r="V13" s="21">
        <v>98963.343280756744</v>
      </c>
      <c r="W13" s="21">
        <v>1561.306598982625</v>
      </c>
      <c r="X13" s="21">
        <v>279575.88427069999</v>
      </c>
      <c r="Y13" s="21">
        <v>2518.5702618167034</v>
      </c>
      <c r="Z13" s="18">
        <v>22.997581759223372</v>
      </c>
      <c r="AA13" s="18">
        <v>227.81161256688353</v>
      </c>
      <c r="AB13" s="21">
        <v>297.62805414026144</v>
      </c>
      <c r="AC13" s="21">
        <v>176.9586268193016</v>
      </c>
      <c r="AD13" s="21">
        <v>1614.8134358331722</v>
      </c>
      <c r="AE13" s="18">
        <v>69.90166862387666</v>
      </c>
      <c r="AH13" s="21">
        <f t="shared" si="0"/>
        <v>1614.0412946708736</v>
      </c>
      <c r="AI13" s="21">
        <f t="shared" si="1"/>
        <v>1601.115583468367</v>
      </c>
      <c r="AM13" s="20">
        <f t="shared" si="2"/>
        <v>0.57160629859620748</v>
      </c>
      <c r="AN13" s="20">
        <f t="shared" si="3"/>
        <v>1.6309486332650214</v>
      </c>
    </row>
    <row r="14" spans="1:40">
      <c r="A14" s="18" t="s">
        <v>134</v>
      </c>
      <c r="B14" s="18" t="s">
        <v>16</v>
      </c>
      <c r="C14" s="18">
        <v>99.467600000000004</v>
      </c>
      <c r="D14" s="18">
        <v>40.083399999999997</v>
      </c>
      <c r="E14" s="19">
        <v>1.17E-2</v>
      </c>
      <c r="F14" s="19">
        <v>3.9600000000000003E-2</v>
      </c>
      <c r="G14" s="18">
        <v>12.6875</v>
      </c>
      <c r="H14" s="18">
        <v>0.19980000000000001</v>
      </c>
      <c r="I14" s="18">
        <v>46.3568</v>
      </c>
      <c r="J14" s="18">
        <v>0.3422</v>
      </c>
      <c r="K14" s="19">
        <v>4.7999999999999996E-3</v>
      </c>
      <c r="L14" s="19">
        <v>3.0000000000000001E-3</v>
      </c>
      <c r="M14" s="19">
        <v>4.1599999999999998E-2</v>
      </c>
      <c r="N14" s="19">
        <v>2.2800000000000001E-2</v>
      </c>
      <c r="O14" s="20">
        <v>0.1976</v>
      </c>
      <c r="P14" s="20">
        <v>0.19592383384530798</v>
      </c>
      <c r="Q14" s="19">
        <v>9.1000000000000004E-3</v>
      </c>
      <c r="R14" s="18">
        <v>86.689652169820505</v>
      </c>
      <c r="S14" s="21">
        <v>187363.80896507076</v>
      </c>
      <c r="T14" s="18">
        <v>70.12311903217649</v>
      </c>
      <c r="U14" s="21">
        <v>209.583240700148</v>
      </c>
      <c r="V14" s="21">
        <v>98620.551845376947</v>
      </c>
      <c r="W14" s="21">
        <v>1547.3663614917086</v>
      </c>
      <c r="X14" s="21">
        <v>279548.14461944596</v>
      </c>
      <c r="Y14" s="21">
        <v>2445.6718036142906</v>
      </c>
      <c r="Z14" s="18">
        <v>35.60915885299103</v>
      </c>
      <c r="AA14" s="18">
        <v>13.092621411889857</v>
      </c>
      <c r="AB14" s="21">
        <v>284.62820809735354</v>
      </c>
      <c r="AC14" s="21">
        <v>179.31807517689234</v>
      </c>
      <c r="AD14" s="21">
        <v>1552.7354497354495</v>
      </c>
      <c r="AE14" s="18">
        <v>73.1155384456641</v>
      </c>
      <c r="AH14" s="21">
        <f t="shared" si="0"/>
        <v>1599.6302116827408</v>
      </c>
      <c r="AI14" s="21">
        <f t="shared" si="1"/>
        <v>1539.5641814761527</v>
      </c>
      <c r="AM14" s="20">
        <f t="shared" si="2"/>
        <v>0.5477826623791423</v>
      </c>
      <c r="AN14" s="20">
        <f t="shared" si="3"/>
        <v>1.6220049287401415</v>
      </c>
    </row>
    <row r="15" spans="1:40">
      <c r="A15" s="18" t="s">
        <v>135</v>
      </c>
      <c r="B15" s="18" t="s">
        <v>16</v>
      </c>
      <c r="C15" s="18">
        <v>99.496399999999994</v>
      </c>
      <c r="D15" s="18">
        <v>40.091900000000003</v>
      </c>
      <c r="E15" s="19">
        <v>1.26E-2</v>
      </c>
      <c r="F15" s="19">
        <v>4.07E-2</v>
      </c>
      <c r="G15" s="18">
        <v>12.653700000000001</v>
      </c>
      <c r="H15" s="18">
        <v>0.20100000000000001</v>
      </c>
      <c r="I15" s="18">
        <v>46.403700000000001</v>
      </c>
      <c r="J15" s="18">
        <v>0.33850000000000002</v>
      </c>
      <c r="K15" s="19">
        <v>4.0000000000000001E-3</v>
      </c>
      <c r="L15" s="19"/>
      <c r="M15" s="19">
        <v>4.4699999999999997E-2</v>
      </c>
      <c r="N15" s="19"/>
      <c r="O15" s="20">
        <v>0.20019999999999999</v>
      </c>
      <c r="P15" s="20">
        <v>0.19850177902748306</v>
      </c>
      <c r="Q15" s="19">
        <v>8.8999999999999999E-3</v>
      </c>
      <c r="R15" s="18">
        <v>86.732043460586112</v>
      </c>
      <c r="S15" s="21">
        <v>187403.54093332205</v>
      </c>
      <c r="T15" s="18">
        <v>75.517205111574668</v>
      </c>
      <c r="U15" s="21">
        <v>215.4049973862632</v>
      </c>
      <c r="V15" s="21">
        <v>98357.822808736659</v>
      </c>
      <c r="W15" s="21">
        <v>1556.6598531523196</v>
      </c>
      <c r="X15" s="21">
        <v>279830.96845505701</v>
      </c>
      <c r="Y15" s="21">
        <v>2419.2282452467489</v>
      </c>
      <c r="Z15" s="18">
        <v>29.674299044159191</v>
      </c>
      <c r="AA15" s="18">
        <v>0</v>
      </c>
      <c r="AB15" s="21">
        <v>305.83848321999284</v>
      </c>
      <c r="AC15" s="21">
        <v>0</v>
      </c>
      <c r="AD15" s="21">
        <v>1573.1661793372318</v>
      </c>
      <c r="AE15" s="18">
        <v>71.508603534770373</v>
      </c>
      <c r="AH15" s="21">
        <f t="shared" si="0"/>
        <v>1609.2376003414961</v>
      </c>
      <c r="AI15" s="21">
        <f t="shared" si="1"/>
        <v>1559.8216049166285</v>
      </c>
      <c r="AM15" s="20">
        <f t="shared" si="2"/>
        <v>0.55295238111145673</v>
      </c>
      <c r="AN15" s="20">
        <f t="shared" si="3"/>
        <v>1.6361053492112834</v>
      </c>
    </row>
    <row r="16" spans="1:40">
      <c r="A16" s="18" t="s">
        <v>852</v>
      </c>
      <c r="B16" s="18" t="s">
        <v>16</v>
      </c>
      <c r="C16" s="18">
        <v>99.730099999999993</v>
      </c>
      <c r="D16" s="18">
        <v>39.877600000000001</v>
      </c>
      <c r="E16" s="19">
        <v>1.06E-2</v>
      </c>
      <c r="F16" s="19">
        <v>3.9699999999999999E-2</v>
      </c>
      <c r="G16" s="18">
        <v>13.1555</v>
      </c>
      <c r="H16" s="18">
        <v>0.2107</v>
      </c>
      <c r="I16" s="18">
        <v>46.074399999999997</v>
      </c>
      <c r="J16" s="18">
        <v>0.35549999999999998</v>
      </c>
      <c r="K16" s="19">
        <v>4.3E-3</v>
      </c>
      <c r="L16" s="19"/>
      <c r="M16" s="19">
        <v>4.3799999999999999E-2</v>
      </c>
      <c r="N16" s="19">
        <v>2.3199999999999998E-2</v>
      </c>
      <c r="O16" s="20">
        <v>0.19800000000000001</v>
      </c>
      <c r="P16" s="20">
        <v>0.19632044079641184</v>
      </c>
      <c r="Q16" s="19">
        <v>6.7000000000000002E-3</v>
      </c>
      <c r="R16" s="18">
        <v>86.193551305262062</v>
      </c>
      <c r="S16" s="21">
        <v>186401.82789846932</v>
      </c>
      <c r="T16" s="18">
        <v>63.530347157356474</v>
      </c>
      <c r="U16" s="21">
        <v>210.11249130797663</v>
      </c>
      <c r="V16" s="21">
        <v>102258.33850655027</v>
      </c>
      <c r="W16" s="21">
        <v>1631.7822440755906</v>
      </c>
      <c r="X16" s="21">
        <v>277845.17124681169</v>
      </c>
      <c r="Y16" s="21">
        <v>2540.7256755841036</v>
      </c>
      <c r="Z16" s="18">
        <v>31.89987147247113</v>
      </c>
      <c r="AA16" s="18">
        <v>0</v>
      </c>
      <c r="AB16" s="21">
        <v>299.68066141019432</v>
      </c>
      <c r="AC16" s="21">
        <v>182.46400632034656</v>
      </c>
      <c r="AD16" s="21">
        <v>1555.8786389049544</v>
      </c>
      <c r="AE16" s="18">
        <v>53.832319514939499</v>
      </c>
      <c r="AH16" s="21">
        <f t="shared" si="0"/>
        <v>1686.8973253331005</v>
      </c>
      <c r="AI16" s="21">
        <f t="shared" si="1"/>
        <v>1542.6807081593026</v>
      </c>
      <c r="AM16" s="20">
        <f t="shared" si="2"/>
        <v>0.57262670363604251</v>
      </c>
      <c r="AN16" s="20">
        <f t="shared" si="3"/>
        <v>1.6496428066108706</v>
      </c>
    </row>
    <row r="17" spans="1:40">
      <c r="A17" s="18" t="s">
        <v>853</v>
      </c>
      <c r="B17" s="18" t="s">
        <v>16</v>
      </c>
      <c r="C17" s="18">
        <v>99.514700000000005</v>
      </c>
      <c r="D17" s="18">
        <v>39.913699999999999</v>
      </c>
      <c r="E17" s="19">
        <v>1.09E-2</v>
      </c>
      <c r="F17" s="19">
        <v>3.6900000000000002E-2</v>
      </c>
      <c r="G17" s="18">
        <v>13.1136</v>
      </c>
      <c r="H17" s="18">
        <v>0.21</v>
      </c>
      <c r="I17" s="18">
        <v>46.093699999999998</v>
      </c>
      <c r="J17" s="18">
        <v>0.3448</v>
      </c>
      <c r="K17" s="19">
        <v>3.8999999999999998E-3</v>
      </c>
      <c r="L17" s="19">
        <v>5.0000000000000001E-4</v>
      </c>
      <c r="M17" s="19">
        <v>4.4600000000000001E-2</v>
      </c>
      <c r="N17" s="19">
        <v>2.29E-2</v>
      </c>
      <c r="O17" s="20">
        <v>0.1956</v>
      </c>
      <c r="P17" s="20">
        <v>0.19394079908978867</v>
      </c>
      <c r="Q17" s="19">
        <v>8.8000000000000005E-3</v>
      </c>
      <c r="R17" s="18">
        <v>86.236441669028125</v>
      </c>
      <c r="S17" s="21">
        <v>186570.57190480706</v>
      </c>
      <c r="T17" s="18">
        <v>65.328375850489209</v>
      </c>
      <c r="U17" s="21">
        <v>195.29347428877426</v>
      </c>
      <c r="V17" s="21">
        <v>101932.64777769736</v>
      </c>
      <c r="W17" s="21">
        <v>1626.361040606901</v>
      </c>
      <c r="X17" s="21">
        <v>277961.55717489898</v>
      </c>
      <c r="Y17" s="21">
        <v>2464.253763548239</v>
      </c>
      <c r="Z17" s="18">
        <v>28.932441568055211</v>
      </c>
      <c r="AA17" s="18">
        <v>2.1821035686483095</v>
      </c>
      <c r="AB17" s="21">
        <v>305.15428079668192</v>
      </c>
      <c r="AC17" s="21">
        <v>180.10455796275588</v>
      </c>
      <c r="AD17" s="21">
        <v>1537.0195038879247</v>
      </c>
      <c r="AE17" s="18">
        <v>70.705136079323523</v>
      </c>
      <c r="AH17" s="21">
        <f t="shared" si="0"/>
        <v>1681.29301528216</v>
      </c>
      <c r="AI17" s="21">
        <f t="shared" si="1"/>
        <v>1523.981548060402</v>
      </c>
      <c r="AM17" s="20">
        <f t="shared" si="2"/>
        <v>0.56364797099865693</v>
      </c>
      <c r="AN17" s="20">
        <f t="shared" si="3"/>
        <v>1.6494156209390876</v>
      </c>
    </row>
    <row r="18" spans="1:40">
      <c r="A18" s="18" t="s">
        <v>854</v>
      </c>
      <c r="B18" s="18" t="s">
        <v>16</v>
      </c>
      <c r="C18" s="18">
        <v>99.587699999999998</v>
      </c>
      <c r="D18" s="18">
        <v>39.9146</v>
      </c>
      <c r="E18" s="19">
        <v>9.5999999999999992E-3</v>
      </c>
      <c r="F18" s="19">
        <v>3.8399999999999997E-2</v>
      </c>
      <c r="G18" s="18">
        <v>13.0337</v>
      </c>
      <c r="H18" s="18">
        <v>0.2077</v>
      </c>
      <c r="I18" s="18">
        <v>46.09</v>
      </c>
      <c r="J18" s="18">
        <v>0.34670000000000001</v>
      </c>
      <c r="K18" s="19">
        <v>4.5999999999999999E-3</v>
      </c>
      <c r="L18" s="19">
        <v>1.4E-3</v>
      </c>
      <c r="M18" s="19">
        <v>4.41E-2</v>
      </c>
      <c r="N18" s="19"/>
      <c r="O18" s="20">
        <v>0.1915</v>
      </c>
      <c r="P18" s="20">
        <v>0.18987557784097409</v>
      </c>
      <c r="Q18" s="19">
        <v>8.6E-3</v>
      </c>
      <c r="R18" s="18">
        <v>86.307871758291427</v>
      </c>
      <c r="S18" s="21">
        <v>186574.77881909252</v>
      </c>
      <c r="T18" s="18">
        <v>57.536918180247362</v>
      </c>
      <c r="U18" s="21">
        <v>203.23223340620407</v>
      </c>
      <c r="V18" s="21">
        <v>101311.58120883464</v>
      </c>
      <c r="W18" s="21">
        <v>1608.5485149240633</v>
      </c>
      <c r="X18" s="21">
        <v>277939.24484671646</v>
      </c>
      <c r="Y18" s="21">
        <v>2477.8328881153548</v>
      </c>
      <c r="Z18" s="18">
        <v>34.125443900783068</v>
      </c>
      <c r="AA18" s="18">
        <v>6.1098899922152663</v>
      </c>
      <c r="AB18" s="21">
        <v>301.7332686801272</v>
      </c>
      <c r="AC18" s="21">
        <v>857.26623659128347</v>
      </c>
      <c r="AD18" s="21">
        <v>1504.8018149004988</v>
      </c>
      <c r="AE18" s="18">
        <v>69.098201168429796</v>
      </c>
      <c r="AH18" s="21">
        <f t="shared" si="0"/>
        <v>1662.8788536862123</v>
      </c>
      <c r="AI18" s="21">
        <f t="shared" si="1"/>
        <v>1492.0371495581135</v>
      </c>
      <c r="AM18" s="20">
        <f t="shared" si="2"/>
        <v>0.54851502297767252</v>
      </c>
      <c r="AN18" s="20">
        <f t="shared" si="3"/>
        <v>1.6413511997789298</v>
      </c>
    </row>
    <row r="19" spans="1:40">
      <c r="A19" s="18" t="s">
        <v>855</v>
      </c>
      <c r="B19" s="18" t="s">
        <v>16</v>
      </c>
      <c r="C19" s="18">
        <v>100.185</v>
      </c>
      <c r="D19" s="18">
        <v>39.706499999999998</v>
      </c>
      <c r="E19" s="19">
        <v>1.0999999999999999E-2</v>
      </c>
      <c r="F19" s="19">
        <v>3.8100000000000002E-2</v>
      </c>
      <c r="G19" s="18">
        <v>13.3553</v>
      </c>
      <c r="H19" s="18">
        <v>0.2087</v>
      </c>
      <c r="I19" s="18">
        <v>45.924999999999997</v>
      </c>
      <c r="J19" s="18">
        <v>0.35420000000000001</v>
      </c>
      <c r="K19" s="19">
        <v>2.5000000000000001E-3</v>
      </c>
      <c r="L19" s="19">
        <v>3.8999999999999998E-3</v>
      </c>
      <c r="M19" s="19">
        <v>4.19E-2</v>
      </c>
      <c r="N19" s="19"/>
      <c r="O19" s="20">
        <v>0.19620000000000001</v>
      </c>
      <c r="P19" s="20">
        <v>0.19453570951644447</v>
      </c>
      <c r="Q19" s="19">
        <v>8.9999999999999993E-3</v>
      </c>
      <c r="R19" s="18">
        <v>85.97407442195788</v>
      </c>
      <c r="S19" s="21">
        <v>185602.0467493172</v>
      </c>
      <c r="T19" s="18">
        <v>65.927718748200107</v>
      </c>
      <c r="U19" s="21">
        <v>201.64448158271813</v>
      </c>
      <c r="V19" s="21">
        <v>103811.3935811281</v>
      </c>
      <c r="W19" s="21">
        <v>1616.2930913079058</v>
      </c>
      <c r="X19" s="21">
        <v>276944.23561695492</v>
      </c>
      <c r="Y19" s="21">
        <v>2531.4346956171298</v>
      </c>
      <c r="Z19" s="18">
        <v>18.546436902599496</v>
      </c>
      <c r="AA19" s="18">
        <v>17.020407835456815</v>
      </c>
      <c r="AB19" s="21">
        <v>286.68081536728636</v>
      </c>
      <c r="AC19" s="21">
        <v>1160.0621091487551</v>
      </c>
      <c r="AD19" s="21">
        <v>1541.7342876421822</v>
      </c>
      <c r="AE19" s="18">
        <v>72.312070990217236</v>
      </c>
      <c r="AH19" s="21">
        <f t="shared" si="0"/>
        <v>1670.8850109018417</v>
      </c>
      <c r="AI19" s="21">
        <f t="shared" si="1"/>
        <v>1528.6563380851273</v>
      </c>
      <c r="AM19" s="20">
        <f t="shared" si="2"/>
        <v>0.57791267825234449</v>
      </c>
      <c r="AN19" s="20">
        <f t="shared" si="3"/>
        <v>1.6095391394549126</v>
      </c>
    </row>
    <row r="20" spans="1:40">
      <c r="A20" s="18" t="s">
        <v>856</v>
      </c>
      <c r="B20" s="18" t="s">
        <v>16</v>
      </c>
      <c r="C20" s="18">
        <v>99.873800000000003</v>
      </c>
      <c r="D20" s="18">
        <v>39.800199999999997</v>
      </c>
      <c r="E20" s="19">
        <v>1.0200000000000001E-2</v>
      </c>
      <c r="F20" s="19">
        <v>3.78E-2</v>
      </c>
      <c r="G20" s="18">
        <v>13.376899999999999</v>
      </c>
      <c r="H20" s="18">
        <v>0.21199999999999999</v>
      </c>
      <c r="I20" s="18">
        <v>45.827800000000003</v>
      </c>
      <c r="J20" s="18">
        <v>0.34399999999999997</v>
      </c>
      <c r="K20" s="19">
        <v>2.5000000000000001E-3</v>
      </c>
      <c r="L20" s="19">
        <v>3.0000000000000001E-3</v>
      </c>
      <c r="M20" s="19">
        <v>4.3299999999999998E-2</v>
      </c>
      <c r="N20" s="19"/>
      <c r="O20" s="20">
        <v>0.189</v>
      </c>
      <c r="P20" s="20">
        <v>0.18739678439657495</v>
      </c>
      <c r="Q20" s="19">
        <v>7.9000000000000008E-3</v>
      </c>
      <c r="R20" s="18">
        <v>85.928977610201869</v>
      </c>
      <c r="S20" s="21">
        <v>186040.03326992242</v>
      </c>
      <c r="T20" s="18">
        <v>61.132975566512833</v>
      </c>
      <c r="U20" s="21">
        <v>200.05672975923216</v>
      </c>
      <c r="V20" s="21">
        <v>103979.29142702841</v>
      </c>
      <c r="W20" s="21">
        <v>1641.8501933745858</v>
      </c>
      <c r="X20" s="21">
        <v>276358.08472524089</v>
      </c>
      <c r="Y20" s="21">
        <v>2458.5362374147162</v>
      </c>
      <c r="Z20" s="18">
        <v>18.546436902599496</v>
      </c>
      <c r="AA20" s="18">
        <v>13.092621411889857</v>
      </c>
      <c r="AB20" s="21">
        <v>296.2596492936396</v>
      </c>
      <c r="AC20" s="21">
        <v>1142.759487859757</v>
      </c>
      <c r="AD20" s="21">
        <v>1485.1568825910929</v>
      </c>
      <c r="AE20" s="18">
        <v>63.4739289803018</v>
      </c>
      <c r="AH20" s="21">
        <f t="shared" si="0"/>
        <v>1697.3053297134188</v>
      </c>
      <c r="AI20" s="21">
        <f t="shared" si="1"/>
        <v>1472.5588577884253</v>
      </c>
      <c r="AM20" s="20">
        <f t="shared" si="2"/>
        <v>0.55878792351353979</v>
      </c>
      <c r="AN20" s="20">
        <f t="shared" si="3"/>
        <v>1.6323493903635324</v>
      </c>
    </row>
    <row r="21" spans="1:40">
      <c r="A21" s="18" t="s">
        <v>857</v>
      </c>
      <c r="B21" s="18" t="s">
        <v>16</v>
      </c>
      <c r="C21" s="18">
        <v>99.703500000000005</v>
      </c>
      <c r="D21" s="18">
        <v>39.858199999999997</v>
      </c>
      <c r="E21" s="19">
        <v>1.0800000000000001E-2</v>
      </c>
      <c r="F21" s="19">
        <v>3.8800000000000001E-2</v>
      </c>
      <c r="G21" s="18">
        <v>13.2994</v>
      </c>
      <c r="H21" s="18">
        <v>0.2114</v>
      </c>
      <c r="I21" s="18">
        <v>45.866</v>
      </c>
      <c r="J21" s="18">
        <v>0.34720000000000001</v>
      </c>
      <c r="K21" s="19">
        <v>4.5999999999999999E-3</v>
      </c>
      <c r="L21" s="19">
        <v>8.0000000000000004E-4</v>
      </c>
      <c r="M21" s="19">
        <v>4.2700000000000002E-2</v>
      </c>
      <c r="N21" s="19">
        <v>2.35E-2</v>
      </c>
      <c r="O21" s="20">
        <v>0.1898</v>
      </c>
      <c r="P21" s="20">
        <v>0.18818999829878266</v>
      </c>
      <c r="Q21" s="19"/>
      <c r="R21" s="18">
        <v>86.009114672115928</v>
      </c>
      <c r="S21" s="21">
        <v>186311.14552387228</v>
      </c>
      <c r="T21" s="18">
        <v>64.729032952778297</v>
      </c>
      <c r="U21" s="21">
        <v>205.34923583751873</v>
      </c>
      <c r="V21" s="21">
        <v>103376.88017437686</v>
      </c>
      <c r="W21" s="21">
        <v>1637.2034475442804</v>
      </c>
      <c r="X21" s="21">
        <v>276588.44443782809</v>
      </c>
      <c r="Y21" s="21">
        <v>2481.4063419488066</v>
      </c>
      <c r="Z21" s="18">
        <v>34.125443900783068</v>
      </c>
      <c r="AA21" s="18">
        <v>3.4913657098372952</v>
      </c>
      <c r="AB21" s="21">
        <v>292.15443475377396</v>
      </c>
      <c r="AC21" s="21">
        <v>184.82345467793724</v>
      </c>
      <c r="AD21" s="21">
        <v>1491.443260930103</v>
      </c>
      <c r="AE21" s="18">
        <v>857.29977496179765</v>
      </c>
      <c r="AH21" s="21">
        <f t="shared" si="0"/>
        <v>1692.501635384041</v>
      </c>
      <c r="AI21" s="21">
        <f t="shared" si="1"/>
        <v>1478.7919111547258</v>
      </c>
      <c r="AM21" s="20">
        <f t="shared" si="2"/>
        <v>0.55743742868733648</v>
      </c>
      <c r="AN21" s="20">
        <f t="shared" si="3"/>
        <v>1.6372148516468261</v>
      </c>
    </row>
    <row r="22" spans="1:40">
      <c r="A22" s="18" t="s">
        <v>858</v>
      </c>
      <c r="B22" s="18" t="s">
        <v>16</v>
      </c>
      <c r="C22" s="18">
        <v>100.1259</v>
      </c>
      <c r="D22" s="18">
        <v>39.929699999999997</v>
      </c>
      <c r="E22" s="19">
        <v>1.01E-2</v>
      </c>
      <c r="F22" s="19">
        <v>4.4499999999999998E-2</v>
      </c>
      <c r="G22" s="18">
        <v>12.724</v>
      </c>
      <c r="H22" s="18">
        <v>0.2019</v>
      </c>
      <c r="I22" s="18">
        <v>46.441499999999998</v>
      </c>
      <c r="J22" s="18">
        <v>0.3508</v>
      </c>
      <c r="K22" s="19">
        <v>3.7000000000000002E-3</v>
      </c>
      <c r="L22" s="19">
        <v>2.3999999999999998E-3</v>
      </c>
      <c r="M22" s="19">
        <v>4.6300000000000001E-2</v>
      </c>
      <c r="N22" s="19">
        <v>2.3900000000000001E-2</v>
      </c>
      <c r="O22" s="20">
        <v>0.21190000000000001</v>
      </c>
      <c r="P22" s="20">
        <v>0.21010253234727105</v>
      </c>
      <c r="Q22" s="19">
        <v>9.1999999999999998E-3</v>
      </c>
      <c r="R22" s="18">
        <v>86.677563604294079</v>
      </c>
      <c r="S22" s="21">
        <v>186645.36149210361</v>
      </c>
      <c r="T22" s="18">
        <v>60.533632668801914</v>
      </c>
      <c r="U22" s="21">
        <v>235.51652048375212</v>
      </c>
      <c r="V22" s="21">
        <v>98904.268112754784</v>
      </c>
      <c r="W22" s="21">
        <v>1563.6299718977775</v>
      </c>
      <c r="X22" s="21">
        <v>280058.91602405685</v>
      </c>
      <c r="Y22" s="21">
        <v>2507.1352095496586</v>
      </c>
      <c r="Z22" s="18">
        <v>27.448726615847253</v>
      </c>
      <c r="AA22" s="18">
        <v>10.474097129511886</v>
      </c>
      <c r="AB22" s="21">
        <v>316.78572199296798</v>
      </c>
      <c r="AC22" s="21">
        <v>187.96938582139151</v>
      </c>
      <c r="AD22" s="21">
        <v>1665.1044625452519</v>
      </c>
      <c r="AE22" s="18">
        <v>73.91900590111095</v>
      </c>
      <c r="AH22" s="21">
        <f t="shared" si="0"/>
        <v>1616.4431418355623</v>
      </c>
      <c r="AI22" s="21">
        <f t="shared" si="1"/>
        <v>1650.9800103987691</v>
      </c>
      <c r="AM22" s="20">
        <f t="shared" si="2"/>
        <v>0.58804033286043877</v>
      </c>
      <c r="AN22" s="20">
        <f t="shared" si="3"/>
        <v>1.6343512496273194</v>
      </c>
    </row>
    <row r="23" spans="1:40">
      <c r="A23" s="18" t="s">
        <v>859</v>
      </c>
      <c r="B23" s="18" t="s">
        <v>16</v>
      </c>
      <c r="C23" s="18">
        <v>99.536000000000001</v>
      </c>
      <c r="D23" s="18">
        <v>40.095999999999997</v>
      </c>
      <c r="E23" s="19">
        <v>1.01E-2</v>
      </c>
      <c r="F23" s="19">
        <v>4.2900000000000001E-2</v>
      </c>
      <c r="G23" s="18">
        <v>12.608499999999999</v>
      </c>
      <c r="H23" s="18">
        <v>0.20080000000000001</v>
      </c>
      <c r="I23" s="18">
        <v>46.415399999999998</v>
      </c>
      <c r="J23" s="18">
        <v>0.33629999999999999</v>
      </c>
      <c r="K23" s="19">
        <v>4.3E-3</v>
      </c>
      <c r="L23" s="19">
        <v>2.2000000000000001E-3</v>
      </c>
      <c r="M23" s="19">
        <v>4.3799999999999999E-2</v>
      </c>
      <c r="N23" s="19">
        <v>2.3400000000000001E-2</v>
      </c>
      <c r="O23" s="20">
        <v>0.2089</v>
      </c>
      <c r="P23" s="20">
        <v>0.20712798021399209</v>
      </c>
      <c r="Q23" s="19">
        <v>7.3000000000000001E-3</v>
      </c>
      <c r="R23" s="18">
        <v>86.776062092611951</v>
      </c>
      <c r="S23" s="21">
        <v>187422.70576506673</v>
      </c>
      <c r="T23" s="18">
        <v>60.533632668801914</v>
      </c>
      <c r="U23" s="21">
        <v>227.04851075849368</v>
      </c>
      <c r="V23" s="21">
        <v>98006.481020093415</v>
      </c>
      <c r="W23" s="21">
        <v>1555.1109378755509</v>
      </c>
      <c r="X23" s="21">
        <v>279901.52365498553</v>
      </c>
      <c r="Y23" s="21">
        <v>2403.5050483795612</v>
      </c>
      <c r="Z23" s="18">
        <v>31.89987147247113</v>
      </c>
      <c r="AA23" s="18">
        <v>9.601255702052562</v>
      </c>
      <c r="AB23" s="21">
        <v>299.68066141019432</v>
      </c>
      <c r="AC23" s="21">
        <v>184.03697189207369</v>
      </c>
      <c r="AD23" s="21">
        <v>1641.5305437739646</v>
      </c>
      <c r="AE23" s="18">
        <v>58.653124247620639</v>
      </c>
      <c r="AH23" s="21">
        <f t="shared" si="0"/>
        <v>1607.6363688983699</v>
      </c>
      <c r="AI23" s="21">
        <f t="shared" si="1"/>
        <v>1627.6060602751431</v>
      </c>
      <c r="AM23" s="20">
        <f t="shared" si="2"/>
        <v>0.57477583537770471</v>
      </c>
      <c r="AN23" s="20">
        <f t="shared" si="3"/>
        <v>1.6403367942256493</v>
      </c>
    </row>
    <row r="24" spans="1:40">
      <c r="A24" s="18" t="s">
        <v>860</v>
      </c>
      <c r="B24" s="18" t="s">
        <v>16</v>
      </c>
      <c r="C24" s="18">
        <v>99.601200000000006</v>
      </c>
      <c r="D24" s="18">
        <v>40.0899</v>
      </c>
      <c r="E24" s="19">
        <v>9.7999999999999997E-3</v>
      </c>
      <c r="F24" s="19">
        <v>4.3299999999999998E-2</v>
      </c>
      <c r="G24" s="18">
        <v>12.600300000000001</v>
      </c>
      <c r="H24" s="18">
        <v>0.20169999999999999</v>
      </c>
      <c r="I24" s="18">
        <v>46.4452</v>
      </c>
      <c r="J24" s="18">
        <v>0.33950000000000002</v>
      </c>
      <c r="K24" s="19">
        <v>4.8999999999999998E-3</v>
      </c>
      <c r="L24" s="19"/>
      <c r="M24" s="19">
        <v>4.6199999999999998E-2</v>
      </c>
      <c r="N24" s="19"/>
      <c r="O24" s="20">
        <v>0.2092</v>
      </c>
      <c r="P24" s="20">
        <v>0.20742543542731998</v>
      </c>
      <c r="Q24" s="19">
        <v>0.01</v>
      </c>
      <c r="R24" s="18">
        <v>86.790885481027772</v>
      </c>
      <c r="S24" s="21">
        <v>187394.19223490998</v>
      </c>
      <c r="T24" s="18">
        <v>58.735603975669186</v>
      </c>
      <c r="U24" s="21">
        <v>229.16551318980825</v>
      </c>
      <c r="V24" s="21">
        <v>97942.742023038692</v>
      </c>
      <c r="W24" s="21">
        <v>1562.0810566210091</v>
      </c>
      <c r="X24" s="21">
        <v>280081.22835223941</v>
      </c>
      <c r="Y24" s="21">
        <v>2426.3751529136516</v>
      </c>
      <c r="Z24" s="18">
        <v>36.35101632909501</v>
      </c>
      <c r="AA24" s="18">
        <v>0</v>
      </c>
      <c r="AB24" s="21">
        <v>316.10151956965706</v>
      </c>
      <c r="AC24" s="21">
        <v>0</v>
      </c>
      <c r="AD24" s="21">
        <v>1643.8879356510934</v>
      </c>
      <c r="AE24" s="18">
        <v>80.346745544685831</v>
      </c>
      <c r="AH24" s="21">
        <f t="shared" si="0"/>
        <v>1614.8419103924364</v>
      </c>
      <c r="AI24" s="21">
        <f t="shared" si="1"/>
        <v>1629.9434552875059</v>
      </c>
      <c r="AM24" s="20">
        <f t="shared" si="2"/>
        <v>0.57485784728769151</v>
      </c>
      <c r="AN24" s="20">
        <f t="shared" si="3"/>
        <v>1.6487611813161034</v>
      </c>
    </row>
    <row r="25" spans="1:40">
      <c r="A25" s="18" t="s">
        <v>136</v>
      </c>
      <c r="B25" s="18" t="s">
        <v>16</v>
      </c>
      <c r="C25" s="18">
        <v>99.686300000000003</v>
      </c>
      <c r="D25" s="18">
        <v>40.165999999999997</v>
      </c>
      <c r="E25" s="19">
        <v>1.2E-2</v>
      </c>
      <c r="F25" s="19">
        <v>4.58E-2</v>
      </c>
      <c r="G25" s="18">
        <v>11.736800000000001</v>
      </c>
      <c r="H25" s="18">
        <v>0.18229999999999999</v>
      </c>
      <c r="I25" s="18">
        <v>47.208100000000002</v>
      </c>
      <c r="J25" s="18">
        <v>0.35010000000000002</v>
      </c>
      <c r="K25" s="19">
        <v>4.1999999999999997E-3</v>
      </c>
      <c r="L25" s="19">
        <v>1.2999999999999999E-3</v>
      </c>
      <c r="M25" s="19">
        <v>4.41E-2</v>
      </c>
      <c r="N25" s="19">
        <v>2.24E-2</v>
      </c>
      <c r="O25" s="20">
        <v>0.21940000000000001</v>
      </c>
      <c r="P25" s="20">
        <v>0.21753891268046849</v>
      </c>
      <c r="Q25" s="19">
        <v>7.4000000000000003E-3</v>
      </c>
      <c r="R25" s="18">
        <v>87.759804169955885</v>
      </c>
      <c r="S25" s="21">
        <v>187749.910209489</v>
      </c>
      <c r="T25" s="18">
        <v>71.921147725309211</v>
      </c>
      <c r="U25" s="21">
        <v>242.39677838552467</v>
      </c>
      <c r="V25" s="21">
        <v>91230.714711237073</v>
      </c>
      <c r="W25" s="21">
        <v>1411.8362747744668</v>
      </c>
      <c r="X25" s="21">
        <v>284681.78920911858</v>
      </c>
      <c r="Y25" s="21">
        <v>2502.132374182826</v>
      </c>
      <c r="Z25" s="18">
        <v>31.158013996367149</v>
      </c>
      <c r="AA25" s="18">
        <v>5.6734692784856042</v>
      </c>
      <c r="AB25" s="21">
        <v>301.7332686801272</v>
      </c>
      <c r="AC25" s="21">
        <v>176.17214403343806</v>
      </c>
      <c r="AD25" s="21">
        <v>1724.0392594734699</v>
      </c>
      <c r="AE25" s="18">
        <v>59.456591703067502</v>
      </c>
      <c r="AH25" s="21">
        <f t="shared" si="0"/>
        <v>1459.5224604092273</v>
      </c>
      <c r="AI25" s="21">
        <f t="shared" si="1"/>
        <v>1709.4148857078337</v>
      </c>
      <c r="AM25" s="20">
        <f t="shared" si="2"/>
        <v>0.55249524133227768</v>
      </c>
      <c r="AN25" s="20">
        <f t="shared" si="3"/>
        <v>1.59981478280522</v>
      </c>
    </row>
    <row r="26" spans="1:40">
      <c r="A26" s="18" t="s">
        <v>137</v>
      </c>
      <c r="B26" s="18" t="s">
        <v>16</v>
      </c>
      <c r="C26" s="18">
        <v>99.426400000000001</v>
      </c>
      <c r="D26" s="18">
        <v>40.271000000000001</v>
      </c>
      <c r="E26" s="19">
        <v>1.2E-2</v>
      </c>
      <c r="F26" s="19">
        <v>4.53E-2</v>
      </c>
      <c r="G26" s="18">
        <v>11.6066</v>
      </c>
      <c r="H26" s="18">
        <v>0.18390000000000001</v>
      </c>
      <c r="I26" s="18">
        <v>47.2913</v>
      </c>
      <c r="J26" s="18">
        <v>0.33789999999999998</v>
      </c>
      <c r="K26" s="19">
        <v>4.1999999999999997E-3</v>
      </c>
      <c r="L26" s="19">
        <v>6.6E-3</v>
      </c>
      <c r="M26" s="19"/>
      <c r="N26" s="19">
        <v>2.3099999999999999E-2</v>
      </c>
      <c r="O26" s="20">
        <v>0.21229999999999999</v>
      </c>
      <c r="P26" s="20">
        <v>0.21049913929837491</v>
      </c>
      <c r="Q26" s="19">
        <v>5.7999999999999996E-3</v>
      </c>
      <c r="R26" s="18">
        <v>87.897873908824479</v>
      </c>
      <c r="S26" s="21">
        <v>188240.7168761224</v>
      </c>
      <c r="T26" s="18">
        <v>71.921147725309211</v>
      </c>
      <c r="U26" s="21">
        <v>239.75052534638141</v>
      </c>
      <c r="V26" s="21">
        <v>90218.663806782439</v>
      </c>
      <c r="W26" s="21">
        <v>1424.2275969886148</v>
      </c>
      <c r="X26" s="21">
        <v>285183.51507527713</v>
      </c>
      <c r="Y26" s="21">
        <v>2414.940100646606</v>
      </c>
      <c r="Z26" s="18">
        <v>31.158013996367149</v>
      </c>
      <c r="AA26" s="18">
        <v>28.803767106157686</v>
      </c>
      <c r="AB26" s="21">
        <v>0</v>
      </c>
      <c r="AC26" s="21">
        <v>181.67752353448302</v>
      </c>
      <c r="AD26" s="21">
        <v>1668.2476517147566</v>
      </c>
      <c r="AE26" s="18">
        <v>46.601112415917768</v>
      </c>
      <c r="AH26" s="21">
        <f t="shared" si="0"/>
        <v>1472.3323119542345</v>
      </c>
      <c r="AI26" s="21">
        <f t="shared" si="1"/>
        <v>1654.096537081919</v>
      </c>
      <c r="AM26" s="20">
        <f t="shared" si="2"/>
        <v>0.52775516844576387</v>
      </c>
      <c r="AN26" s="20">
        <f t="shared" si="3"/>
        <v>1.6319597850700462</v>
      </c>
    </row>
    <row r="27" spans="1:40">
      <c r="A27" s="18" t="s">
        <v>138</v>
      </c>
      <c r="B27" s="18" t="s">
        <v>16</v>
      </c>
      <c r="C27" s="18">
        <v>99.123699999999999</v>
      </c>
      <c r="D27" s="18">
        <v>40.303199999999997</v>
      </c>
      <c r="E27" s="19">
        <v>1.2E-2</v>
      </c>
      <c r="F27" s="19">
        <v>4.3200000000000002E-2</v>
      </c>
      <c r="G27" s="18">
        <v>11.561299999999999</v>
      </c>
      <c r="H27" s="18">
        <v>0.1827</v>
      </c>
      <c r="I27" s="18">
        <v>47.264200000000002</v>
      </c>
      <c r="J27" s="18">
        <v>0.33800000000000002</v>
      </c>
      <c r="K27" s="19">
        <v>5.1000000000000004E-3</v>
      </c>
      <c r="L27" s="19">
        <v>3.0999999999999999E-3</v>
      </c>
      <c r="M27" s="19">
        <v>4.6600000000000003E-2</v>
      </c>
      <c r="N27" s="19">
        <v>2.2200000000000001E-2</v>
      </c>
      <c r="O27" s="20">
        <v>0.2109</v>
      </c>
      <c r="P27" s="20">
        <v>0.2091110149695114</v>
      </c>
      <c r="Q27" s="19">
        <v>7.4999999999999997E-3</v>
      </c>
      <c r="R27" s="18">
        <v>87.933330446928792</v>
      </c>
      <c r="S27" s="21">
        <v>188391.23092055661</v>
      </c>
      <c r="T27" s="18">
        <v>71.921147725309211</v>
      </c>
      <c r="U27" s="21">
        <v>228.63626258197962</v>
      </c>
      <c r="V27" s="21">
        <v>89866.544713297058</v>
      </c>
      <c r="W27" s="21">
        <v>1414.9341053280036</v>
      </c>
      <c r="X27" s="21">
        <v>285020.09234723751</v>
      </c>
      <c r="Y27" s="21">
        <v>2415.6547914132971</v>
      </c>
      <c r="Z27" s="18">
        <v>37.834731281302972</v>
      </c>
      <c r="AA27" s="18">
        <v>13.529042125619519</v>
      </c>
      <c r="AB27" s="21">
        <v>318.8383292629008</v>
      </c>
      <c r="AC27" s="21">
        <v>174.59917846171092</v>
      </c>
      <c r="AD27" s="21">
        <v>1657.2464896214894</v>
      </c>
      <c r="AE27" s="18">
        <v>60.260059158514359</v>
      </c>
      <c r="AH27" s="21">
        <f t="shared" si="0"/>
        <v>1462.7249232954789</v>
      </c>
      <c r="AI27" s="21">
        <f t="shared" si="1"/>
        <v>1643.1886936908938</v>
      </c>
      <c r="AM27" s="20">
        <f t="shared" si="2"/>
        <v>0.52252812962772743</v>
      </c>
      <c r="AN27" s="20">
        <f t="shared" si="3"/>
        <v>1.6276634736119411</v>
      </c>
    </row>
    <row r="28" spans="1:40">
      <c r="A28" s="18" t="s">
        <v>139</v>
      </c>
      <c r="B28" s="18" t="s">
        <v>16</v>
      </c>
      <c r="C28" s="18">
        <v>100.1337</v>
      </c>
      <c r="D28" s="18">
        <v>39.856699999999996</v>
      </c>
      <c r="E28" s="19">
        <v>1.0999999999999999E-2</v>
      </c>
      <c r="F28" s="19">
        <v>4.2200000000000001E-2</v>
      </c>
      <c r="G28" s="18">
        <v>12.832800000000001</v>
      </c>
      <c r="H28" s="18">
        <v>0.20250000000000001</v>
      </c>
      <c r="I28" s="18">
        <v>46.347999999999999</v>
      </c>
      <c r="J28" s="18">
        <v>0.35370000000000001</v>
      </c>
      <c r="K28" s="19">
        <v>5.4999999999999997E-3</v>
      </c>
      <c r="L28" s="19">
        <v>6.8999999999999999E-3</v>
      </c>
      <c r="M28" s="19"/>
      <c r="N28" s="19">
        <v>2.3400000000000001E-2</v>
      </c>
      <c r="O28" s="20">
        <v>0.19400000000000001</v>
      </c>
      <c r="P28" s="20">
        <v>0.19235437128537322</v>
      </c>
      <c r="Q28" s="19"/>
      <c r="R28" s="18">
        <v>86.555500544750345</v>
      </c>
      <c r="S28" s="21">
        <v>186304.13400006323</v>
      </c>
      <c r="T28" s="18">
        <v>65.927718748200107</v>
      </c>
      <c r="U28" s="21">
        <v>223.34375650369307</v>
      </c>
      <c r="V28" s="21">
        <v>99749.97578099338</v>
      </c>
      <c r="W28" s="21">
        <v>1568.2767177280832</v>
      </c>
      <c r="X28" s="21">
        <v>279495.07746052538</v>
      </c>
      <c r="Y28" s="21">
        <v>2527.8612417836775</v>
      </c>
      <c r="Z28" s="18">
        <v>40.802161185718887</v>
      </c>
      <c r="AA28" s="18">
        <v>30.11302924734667</v>
      </c>
      <c r="AB28" s="21">
        <v>0</v>
      </c>
      <c r="AC28" s="21">
        <v>184.03697189207369</v>
      </c>
      <c r="AD28" s="21">
        <v>1524.446747209905</v>
      </c>
      <c r="AE28" s="18">
        <v>989.06843765508233</v>
      </c>
      <c r="AH28" s="21">
        <f t="shared" si="0"/>
        <v>1621.2468361649401</v>
      </c>
      <c r="AI28" s="21">
        <f>AD28*AI$3</f>
        <v>1511.5154413278019</v>
      </c>
      <c r="AM28" s="20">
        <f t="shared" si="2"/>
        <v>0.54406513164826287</v>
      </c>
      <c r="AN28" s="20">
        <f t="shared" si="3"/>
        <v>1.6253105060641597</v>
      </c>
    </row>
    <row r="29" spans="1:40">
      <c r="A29" s="18" t="s">
        <v>140</v>
      </c>
      <c r="B29" s="18" t="s">
        <v>16</v>
      </c>
      <c r="C29" s="18">
        <v>99.791399999999996</v>
      </c>
      <c r="D29" s="18">
        <v>40.023499999999999</v>
      </c>
      <c r="E29" s="19">
        <v>1.0699999999999999E-2</v>
      </c>
      <c r="F29" s="19">
        <v>3.8600000000000002E-2</v>
      </c>
      <c r="G29" s="18">
        <v>12.676399999999999</v>
      </c>
      <c r="H29" s="18">
        <v>0.20349999999999999</v>
      </c>
      <c r="I29" s="18">
        <v>46.386800000000001</v>
      </c>
      <c r="J29" s="18">
        <v>0.34449999999999997</v>
      </c>
      <c r="K29" s="19">
        <v>5.7999999999999996E-3</v>
      </c>
      <c r="L29" s="19">
        <v>4.2599999999999999E-2</v>
      </c>
      <c r="M29" s="19">
        <v>4.41E-2</v>
      </c>
      <c r="N29" s="19">
        <v>2.3599999999999999E-2</v>
      </c>
      <c r="O29" s="20">
        <v>0.1905</v>
      </c>
      <c r="P29" s="20">
        <v>0.18888406046321443</v>
      </c>
      <c r="Q29" s="19">
        <v>9.2999999999999992E-3</v>
      </c>
      <c r="R29" s="18">
        <v>86.70720661711556</v>
      </c>
      <c r="S29" s="21">
        <v>187083.81544762943</v>
      </c>
      <c r="T29" s="18">
        <v>64.129690055067371</v>
      </c>
      <c r="U29" s="21">
        <v>204.29073462186142</v>
      </c>
      <c r="V29" s="21">
        <v>98534.271007900388</v>
      </c>
      <c r="W29" s="21">
        <v>1576.0212941119253</v>
      </c>
      <c r="X29" s="21">
        <v>279729.05538849352</v>
      </c>
      <c r="Y29" s="21">
        <v>2462.1096912481676</v>
      </c>
      <c r="Z29" s="18">
        <v>43.027733614030822</v>
      </c>
      <c r="AA29" s="18">
        <v>185.91522404883597</v>
      </c>
      <c r="AB29" s="21">
        <v>301.7332686801272</v>
      </c>
      <c r="AC29" s="21">
        <v>185.6099374638008</v>
      </c>
      <c r="AD29" s="21">
        <v>1496.9438419767364</v>
      </c>
      <c r="AE29" s="18">
        <v>74.722473356557799</v>
      </c>
      <c r="AH29" s="21">
        <f t="shared" si="0"/>
        <v>1629.252993380569</v>
      </c>
      <c r="AI29" s="21">
        <f t="shared" si="1"/>
        <v>1484.2458328502382</v>
      </c>
      <c r="AM29" s="20">
        <f t="shared" si="2"/>
        <v>0.52729692310329335</v>
      </c>
      <c r="AN29" s="20">
        <f t="shared" si="3"/>
        <v>1.6534886559925295</v>
      </c>
    </row>
    <row r="30" spans="1:40">
      <c r="A30" s="18" t="s">
        <v>141</v>
      </c>
      <c r="B30" s="18" t="s">
        <v>16</v>
      </c>
      <c r="C30" s="18">
        <v>99.794700000000006</v>
      </c>
      <c r="D30" s="18">
        <v>40.032200000000003</v>
      </c>
      <c r="E30" s="19">
        <v>1.0999999999999999E-2</v>
      </c>
      <c r="F30" s="19">
        <v>3.9199999999999999E-2</v>
      </c>
      <c r="G30" s="18">
        <v>12.7562</v>
      </c>
      <c r="H30" s="18">
        <v>0.20369999999999999</v>
      </c>
      <c r="I30" s="18">
        <v>46.345199999999998</v>
      </c>
      <c r="J30" s="18">
        <v>0.34320000000000001</v>
      </c>
      <c r="K30" s="19">
        <v>4.1999999999999997E-3</v>
      </c>
      <c r="L30" s="19">
        <v>2.5999999999999999E-3</v>
      </c>
      <c r="M30" s="19">
        <v>4.5999999999999999E-2</v>
      </c>
      <c r="N30" s="19">
        <v>2.3E-2</v>
      </c>
      <c r="O30" s="20">
        <v>0.18479999999999999</v>
      </c>
      <c r="P30" s="20">
        <v>0.18323241140998436</v>
      </c>
      <c r="Q30" s="19">
        <v>8.6999999999999994E-3</v>
      </c>
      <c r="R30" s="18">
        <v>86.624318251786022</v>
      </c>
      <c r="S30" s="21">
        <v>187124.48228572193</v>
      </c>
      <c r="T30" s="18">
        <v>65.927718748200107</v>
      </c>
      <c r="U30" s="21">
        <v>207.46623826883334</v>
      </c>
      <c r="V30" s="21">
        <v>99154.560271920986</v>
      </c>
      <c r="W30" s="21">
        <v>1577.5702093886939</v>
      </c>
      <c r="X30" s="21">
        <v>279478.19245541422</v>
      </c>
      <c r="Y30" s="21">
        <v>2452.8187112811938</v>
      </c>
      <c r="Z30" s="18">
        <v>31.158013996367149</v>
      </c>
      <c r="AA30" s="18">
        <v>11.346938556971208</v>
      </c>
      <c r="AB30" s="21">
        <v>314.7331147230351</v>
      </c>
      <c r="AC30" s="21">
        <v>180.89104074861945</v>
      </c>
      <c r="AD30" s="21">
        <v>1452.1533963112906</v>
      </c>
      <c r="AE30" s="18">
        <v>69.90166862387666</v>
      </c>
      <c r="AH30" s="21">
        <f t="shared" si="0"/>
        <v>1630.8542248236952</v>
      </c>
      <c r="AI30" s="21">
        <f t="shared" si="1"/>
        <v>1439.8353276153491</v>
      </c>
      <c r="AM30" s="20">
        <f t="shared" si="2"/>
        <v>0.51520166991774619</v>
      </c>
      <c r="AN30" s="20">
        <f t="shared" si="3"/>
        <v>1.6447596765607637</v>
      </c>
    </row>
    <row r="31" spans="1:40">
      <c r="A31" s="18" t="s">
        <v>142</v>
      </c>
      <c r="B31" s="18" t="s">
        <v>16</v>
      </c>
      <c r="C31" s="18">
        <v>99.895499999999998</v>
      </c>
      <c r="D31" s="18">
        <v>40.121899999999997</v>
      </c>
      <c r="E31" s="19">
        <v>1.0699999999999999E-2</v>
      </c>
      <c r="F31" s="19">
        <v>4.7E-2</v>
      </c>
      <c r="G31" s="18">
        <v>11.8224</v>
      </c>
      <c r="H31" s="18">
        <v>0.18559999999999999</v>
      </c>
      <c r="I31" s="18">
        <v>47.039200000000001</v>
      </c>
      <c r="J31" s="18">
        <v>0.34599999999999997</v>
      </c>
      <c r="K31" s="19">
        <v>5.0000000000000001E-3</v>
      </c>
      <c r="L31" s="19">
        <v>3.1300000000000001E-2</v>
      </c>
      <c r="M31" s="19">
        <v>4.6899999999999997E-2</v>
      </c>
      <c r="N31" s="19">
        <v>2.3300000000000001E-2</v>
      </c>
      <c r="O31" s="20">
        <v>0.21410000000000001</v>
      </c>
      <c r="P31" s="20">
        <v>0.2122838705783423</v>
      </c>
      <c r="Q31" s="19"/>
      <c r="R31" s="18">
        <v>87.642764377725129</v>
      </c>
      <c r="S31" s="21">
        <v>187543.77140950298</v>
      </c>
      <c r="T31" s="18">
        <v>64.129690055067371</v>
      </c>
      <c r="U31" s="21">
        <v>248.74778567946856</v>
      </c>
      <c r="V31" s="21">
        <v>91896.087656101241</v>
      </c>
      <c r="W31" s="21">
        <v>1437.3933768411464</v>
      </c>
      <c r="X31" s="21">
        <v>283663.26157938089</v>
      </c>
      <c r="Y31" s="21">
        <v>2472.8300527485226</v>
      </c>
      <c r="Z31" s="18">
        <v>37.092873805198991</v>
      </c>
      <c r="AA31" s="18">
        <v>136.59968339738418</v>
      </c>
      <c r="AB31" s="21">
        <v>320.89093653283362</v>
      </c>
      <c r="AC31" s="21">
        <v>183.25048910621013</v>
      </c>
      <c r="AD31" s="21">
        <v>1682.392002977529</v>
      </c>
      <c r="AE31" s="18">
        <v>855.69284005090401</v>
      </c>
      <c r="AH31" s="21">
        <f t="shared" si="0"/>
        <v>1485.9427792208039</v>
      </c>
      <c r="AI31" s="21">
        <f t="shared" si="1"/>
        <v>1668.1209071560945</v>
      </c>
      <c r="AM31" s="20">
        <f t="shared" si="2"/>
        <v>0.54503090078262284</v>
      </c>
      <c r="AN31" s="20">
        <f t="shared" si="3"/>
        <v>1.6169815463543817</v>
      </c>
    </row>
    <row r="32" spans="1:40">
      <c r="A32" s="18" t="s">
        <v>143</v>
      </c>
      <c r="B32" s="18" t="s">
        <v>16</v>
      </c>
      <c r="C32" s="18">
        <v>99.55</v>
      </c>
      <c r="D32" s="18">
        <v>40.251100000000001</v>
      </c>
      <c r="E32" s="19">
        <v>1.03E-2</v>
      </c>
      <c r="F32" s="19">
        <v>4.5699999999999998E-2</v>
      </c>
      <c r="G32" s="18">
        <v>11.782999999999999</v>
      </c>
      <c r="H32" s="18">
        <v>0.18590000000000001</v>
      </c>
      <c r="I32" s="18">
        <v>47.021599999999999</v>
      </c>
      <c r="J32" s="18">
        <v>0.3412</v>
      </c>
      <c r="K32" s="19">
        <v>3.8999999999999998E-3</v>
      </c>
      <c r="L32" s="19">
        <v>2.4799999999999999E-2</v>
      </c>
      <c r="M32" s="19">
        <v>9.1800000000000007E-2</v>
      </c>
      <c r="N32" s="19">
        <v>2.2700000000000001E-2</v>
      </c>
      <c r="O32" s="20">
        <v>0.2084</v>
      </c>
      <c r="P32" s="20">
        <v>0.20663222152511226</v>
      </c>
      <c r="Q32" s="19">
        <v>9.2999999999999992E-3</v>
      </c>
      <c r="R32" s="18">
        <v>87.674829318861242</v>
      </c>
      <c r="S32" s="21">
        <v>188147.69732692235</v>
      </c>
      <c r="T32" s="18">
        <v>61.732318464223745</v>
      </c>
      <c r="U32" s="21">
        <v>241.86752777769601</v>
      </c>
      <c r="V32" s="21">
        <v>91589.829548301597</v>
      </c>
      <c r="W32" s="21">
        <v>1439.7167497562996</v>
      </c>
      <c r="X32" s="21">
        <v>283557.12726153963</v>
      </c>
      <c r="Y32" s="21">
        <v>2438.524895947387</v>
      </c>
      <c r="Z32" s="18">
        <v>28.932441568055211</v>
      </c>
      <c r="AA32" s="18">
        <v>108.23233700495615</v>
      </c>
      <c r="AB32" s="21">
        <v>628.09782459944836</v>
      </c>
      <c r="AC32" s="21">
        <v>178.53159239102877</v>
      </c>
      <c r="AD32" s="21">
        <v>1637.6015573120833</v>
      </c>
      <c r="AE32" s="18">
        <v>74.722473356557799</v>
      </c>
      <c r="AH32" s="21">
        <f t="shared" si="0"/>
        <v>1488.344626385493</v>
      </c>
      <c r="AI32" s="21">
        <f t="shared" si="1"/>
        <v>1623.7104019212054</v>
      </c>
      <c r="AM32" s="20">
        <f t="shared" si="2"/>
        <v>0.52895037042713966</v>
      </c>
      <c r="AN32" s="20">
        <f t="shared" si="3"/>
        <v>1.6250108049394141</v>
      </c>
    </row>
    <row r="33" spans="1:40">
      <c r="A33" s="18" t="s">
        <v>144</v>
      </c>
      <c r="B33" s="18" t="s">
        <v>16</v>
      </c>
      <c r="C33" s="18">
        <v>99.635099999999994</v>
      </c>
      <c r="D33" s="18">
        <v>40.2669</v>
      </c>
      <c r="E33" s="19">
        <v>1.03E-2</v>
      </c>
      <c r="F33" s="19">
        <v>4.5699999999999998E-2</v>
      </c>
      <c r="G33" s="18">
        <v>11.792999999999999</v>
      </c>
      <c r="H33" s="18">
        <v>0.18740000000000001</v>
      </c>
      <c r="I33" s="18">
        <v>47.061700000000002</v>
      </c>
      <c r="J33" s="18">
        <v>0.34010000000000001</v>
      </c>
      <c r="K33" s="19">
        <v>3.7000000000000002E-3</v>
      </c>
      <c r="L33" s="19"/>
      <c r="M33" s="19">
        <v>4.7E-2</v>
      </c>
      <c r="N33" s="19">
        <v>2.1899999999999999E-2</v>
      </c>
      <c r="O33" s="20">
        <v>0.214</v>
      </c>
      <c r="P33" s="20">
        <v>0.21218471884056633</v>
      </c>
      <c r="Q33" s="19">
        <v>8.2000000000000007E-3</v>
      </c>
      <c r="R33" s="18">
        <v>87.674873794002195</v>
      </c>
      <c r="S33" s="21">
        <v>188221.55204437766</v>
      </c>
      <c r="T33" s="18">
        <v>61.732318464223745</v>
      </c>
      <c r="U33" s="21">
        <v>241.86752777769601</v>
      </c>
      <c r="V33" s="21">
        <v>91667.56003251471</v>
      </c>
      <c r="W33" s="21">
        <v>1451.3336143320632</v>
      </c>
      <c r="X33" s="21">
        <v>283798.94465616654</v>
      </c>
      <c r="Y33" s="21">
        <v>2430.6632975137936</v>
      </c>
      <c r="Z33" s="18">
        <v>27.448726615847253</v>
      </c>
      <c r="AA33" s="18">
        <v>0</v>
      </c>
      <c r="AB33" s="21">
        <v>321.57513895614454</v>
      </c>
      <c r="AC33" s="21">
        <v>172.23973010412024</v>
      </c>
      <c r="AD33" s="21">
        <v>1681.6062056851526</v>
      </c>
      <c r="AE33" s="18">
        <v>65.884331346642369</v>
      </c>
      <c r="AH33" s="21">
        <f t="shared" si="0"/>
        <v>1500.3538622089372</v>
      </c>
      <c r="AI33" s="21">
        <f t="shared" si="1"/>
        <v>1667.3417754853069</v>
      </c>
      <c r="AM33" s="20">
        <f t="shared" si="2"/>
        <v>0.54316177249161446</v>
      </c>
      <c r="AN33" s="20">
        <f t="shared" si="3"/>
        <v>1.6367337165696982</v>
      </c>
    </row>
    <row r="34" spans="1:40">
      <c r="A34" s="18" t="s">
        <v>861</v>
      </c>
      <c r="B34" s="18" t="s">
        <v>16</v>
      </c>
      <c r="C34" s="18">
        <v>99.754300000000001</v>
      </c>
      <c r="D34" s="18">
        <v>39.988300000000002</v>
      </c>
      <c r="E34" s="19">
        <v>1.2500000000000001E-2</v>
      </c>
      <c r="F34" s="19">
        <v>4.02E-2</v>
      </c>
      <c r="G34" s="18">
        <v>12.410500000000001</v>
      </c>
      <c r="H34" s="18">
        <v>0.19719999999999999</v>
      </c>
      <c r="I34" s="18">
        <v>46.6145</v>
      </c>
      <c r="J34" s="18">
        <v>0.35820000000000002</v>
      </c>
      <c r="K34" s="19">
        <v>6.1999999999999998E-3</v>
      </c>
      <c r="L34" s="19">
        <v>1.6000000000000001E-3</v>
      </c>
      <c r="M34" s="19">
        <v>4.2900000000000001E-2</v>
      </c>
      <c r="N34" s="19">
        <v>2.3199999999999998E-2</v>
      </c>
      <c r="O34" s="20">
        <v>0.1963</v>
      </c>
      <c r="P34" s="20">
        <v>0.19463486125422041</v>
      </c>
      <c r="Q34" s="19"/>
      <c r="R34" s="18">
        <v>87.005111570866305</v>
      </c>
      <c r="S34" s="21">
        <v>186919.27835557709</v>
      </c>
      <c r="T34" s="18">
        <v>74.917862213863771</v>
      </c>
      <c r="U34" s="21">
        <v>212.75874434711992</v>
      </c>
      <c r="V34" s="21">
        <v>96467.417432673945</v>
      </c>
      <c r="W34" s="21">
        <v>1527.2304628937184</v>
      </c>
      <c r="X34" s="21">
        <v>281102.16812556441</v>
      </c>
      <c r="Y34" s="21">
        <v>2560.0223262847426</v>
      </c>
      <c r="Z34" s="18">
        <v>45.995163518446745</v>
      </c>
      <c r="AA34" s="18">
        <v>6.9827314196745904</v>
      </c>
      <c r="AB34" s="21">
        <v>293.5228396003958</v>
      </c>
      <c r="AC34" s="21">
        <v>182.46400632034656</v>
      </c>
      <c r="AD34" s="21">
        <v>1542.5200849345583</v>
      </c>
      <c r="AE34" s="18">
        <v>871.76218915984111</v>
      </c>
      <c r="AH34" s="21">
        <f t="shared" si="0"/>
        <v>1578.8142029221044</v>
      </c>
      <c r="AI34" s="21">
        <f t="shared" si="1"/>
        <v>1529.4354697559147</v>
      </c>
      <c r="AM34" s="20">
        <f t="shared" si="2"/>
        <v>0.52935532274229036</v>
      </c>
      <c r="AN34" s="20">
        <f t="shared" si="3"/>
        <v>1.6366294910133594</v>
      </c>
    </row>
    <row r="35" spans="1:40">
      <c r="A35" s="18" t="s">
        <v>862</v>
      </c>
      <c r="B35" s="18" t="s">
        <v>16</v>
      </c>
      <c r="C35" s="18">
        <v>99.4773</v>
      </c>
      <c r="D35" s="18">
        <v>40.18</v>
      </c>
      <c r="E35" s="19">
        <v>1.2200000000000001E-2</v>
      </c>
      <c r="F35" s="19">
        <v>4.1399999999999999E-2</v>
      </c>
      <c r="G35" s="18">
        <v>12.3546</v>
      </c>
      <c r="H35" s="18">
        <v>0.1986</v>
      </c>
      <c r="I35" s="18">
        <v>46.593499999999999</v>
      </c>
      <c r="J35" s="18">
        <v>0.35310000000000002</v>
      </c>
      <c r="K35" s="19">
        <v>3.0999999999999999E-3</v>
      </c>
      <c r="L35" s="19">
        <v>1.4E-3</v>
      </c>
      <c r="M35" s="19">
        <v>4.4200000000000003E-2</v>
      </c>
      <c r="N35" s="19">
        <v>2.24E-2</v>
      </c>
      <c r="O35" s="20">
        <v>0.18690000000000001</v>
      </c>
      <c r="P35" s="20">
        <v>0.18531459790327967</v>
      </c>
      <c r="Q35" s="19">
        <v>8.3999999999999995E-3</v>
      </c>
      <c r="R35" s="18">
        <v>87.050988948156885</v>
      </c>
      <c r="S35" s="21">
        <v>187815.35109837347</v>
      </c>
      <c r="T35" s="18">
        <v>73.119833520731035</v>
      </c>
      <c r="U35" s="21">
        <v>219.10975164106381</v>
      </c>
      <c r="V35" s="21">
        <v>96032.904025922689</v>
      </c>
      <c r="W35" s="21">
        <v>1538.0728698310977</v>
      </c>
      <c r="X35" s="21">
        <v>280975.5305872311</v>
      </c>
      <c r="Y35" s="21">
        <v>2523.5730971835355</v>
      </c>
      <c r="Z35" s="18">
        <v>22.997581759223372</v>
      </c>
      <c r="AA35" s="18">
        <v>6.1098899922152663</v>
      </c>
      <c r="AB35" s="21">
        <v>302.41747110343812</v>
      </c>
      <c r="AC35" s="21">
        <v>176.17214403343806</v>
      </c>
      <c r="AD35" s="21">
        <v>1468.6551394511921</v>
      </c>
      <c r="AE35" s="18">
        <v>67.491266257536083</v>
      </c>
      <c r="AH35" s="21">
        <f t="shared" si="0"/>
        <v>1590.0228230239854</v>
      </c>
      <c r="AI35" s="21">
        <f t="shared" si="1"/>
        <v>1456.1970927018876</v>
      </c>
      <c r="AM35" s="20">
        <f t="shared" si="2"/>
        <v>0.50196263624567727</v>
      </c>
      <c r="AN35" s="20">
        <f t="shared" si="3"/>
        <v>1.6557062802086895</v>
      </c>
    </row>
    <row r="36" spans="1:40">
      <c r="A36" s="18" t="s">
        <v>863</v>
      </c>
      <c r="B36" s="18" t="s">
        <v>16</v>
      </c>
      <c r="C36" s="18">
        <v>99.741299999999995</v>
      </c>
      <c r="D36" s="18">
        <v>40.133800000000001</v>
      </c>
      <c r="E36" s="19">
        <v>1.18E-2</v>
      </c>
      <c r="F36" s="19">
        <v>4.02E-2</v>
      </c>
      <c r="G36" s="18">
        <v>12.321899999999999</v>
      </c>
      <c r="H36" s="18">
        <v>0.1978</v>
      </c>
      <c r="I36" s="18">
        <v>46.640700000000002</v>
      </c>
      <c r="J36" s="18">
        <v>0.35370000000000001</v>
      </c>
      <c r="K36" s="19">
        <v>4.3E-3</v>
      </c>
      <c r="L36" s="19">
        <v>2.92E-2</v>
      </c>
      <c r="M36" s="19">
        <v>4.4299999999999999E-2</v>
      </c>
      <c r="N36" s="19">
        <v>2.3300000000000001E-2</v>
      </c>
      <c r="O36" s="20">
        <v>0.1905</v>
      </c>
      <c r="P36" s="20">
        <v>0.18888406046321443</v>
      </c>
      <c r="Q36" s="19">
        <v>8.5000000000000006E-3</v>
      </c>
      <c r="R36" s="18">
        <v>87.092220919700338</v>
      </c>
      <c r="S36" s="21">
        <v>187599.39616505476</v>
      </c>
      <c r="T36" s="18">
        <v>70.722461929887388</v>
      </c>
      <c r="U36" s="21">
        <v>212.75874434711992</v>
      </c>
      <c r="V36" s="21">
        <v>95778.725342545833</v>
      </c>
      <c r="W36" s="21">
        <v>1531.8772087240238</v>
      </c>
      <c r="X36" s="21">
        <v>281260.16353053262</v>
      </c>
      <c r="Y36" s="21">
        <v>2527.8612417836775</v>
      </c>
      <c r="Z36" s="18">
        <v>31.89987147247113</v>
      </c>
      <c r="AA36" s="18">
        <v>127.43484840906127</v>
      </c>
      <c r="AB36" s="21">
        <v>303.10167352674904</v>
      </c>
      <c r="AC36" s="21">
        <v>183.25048910621013</v>
      </c>
      <c r="AD36" s="21">
        <v>1496.9438419767364</v>
      </c>
      <c r="AE36" s="18">
        <v>68.294733712982946</v>
      </c>
      <c r="AH36" s="21">
        <f t="shared" si="0"/>
        <v>1583.617897251482</v>
      </c>
      <c r="AI36" s="21">
        <f t="shared" si="1"/>
        <v>1484.2458328502382</v>
      </c>
      <c r="AM36" s="20">
        <f t="shared" si="2"/>
        <v>0.50976068311337952</v>
      </c>
      <c r="AN36" s="20">
        <f t="shared" si="3"/>
        <v>1.6534130012565782</v>
      </c>
    </row>
    <row r="37" spans="1:40">
      <c r="A37" s="18" t="s">
        <v>864</v>
      </c>
      <c r="B37" s="18" t="s">
        <v>16</v>
      </c>
      <c r="C37" s="18">
        <v>99.977800000000002</v>
      </c>
      <c r="D37" s="18">
        <v>39.878900000000002</v>
      </c>
      <c r="E37" s="19">
        <v>1.0800000000000001E-2</v>
      </c>
      <c r="F37" s="19">
        <v>3.9E-2</v>
      </c>
      <c r="G37" s="18">
        <v>13.393000000000001</v>
      </c>
      <c r="H37" s="18">
        <v>0.21240000000000001</v>
      </c>
      <c r="I37" s="18">
        <v>45.880200000000002</v>
      </c>
      <c r="J37" s="18">
        <v>0.36759999999999998</v>
      </c>
      <c r="K37" s="19">
        <v>4.3E-3</v>
      </c>
      <c r="L37" s="19">
        <v>2.2000000000000001E-3</v>
      </c>
      <c r="M37" s="19"/>
      <c r="N37" s="19">
        <v>2.3E-2</v>
      </c>
      <c r="O37" s="20">
        <v>0.18060000000000001</v>
      </c>
      <c r="P37" s="20">
        <v>0.17906803842339383</v>
      </c>
      <c r="Q37" s="19">
        <v>8.0000000000000002E-3</v>
      </c>
      <c r="R37" s="18">
        <v>85.92825108875472</v>
      </c>
      <c r="S37" s="21">
        <v>186407.90455243716</v>
      </c>
      <c r="T37" s="18">
        <v>64.729032952778297</v>
      </c>
      <c r="U37" s="21">
        <v>206.40773705317605</v>
      </c>
      <c r="V37" s="21">
        <v>104104.43750661152</v>
      </c>
      <c r="W37" s="21">
        <v>1644.9480239281229</v>
      </c>
      <c r="X37" s="21">
        <v>276674.07553517725</v>
      </c>
      <c r="Y37" s="21">
        <v>2627.2032583536325</v>
      </c>
      <c r="Z37" s="18">
        <v>31.89987147247113</v>
      </c>
      <c r="AA37" s="18">
        <v>9.601255702052562</v>
      </c>
      <c r="AB37" s="21">
        <v>0</v>
      </c>
      <c r="AC37" s="21">
        <v>180.89104074861945</v>
      </c>
      <c r="AD37" s="21">
        <v>1419.1499100314888</v>
      </c>
      <c r="AE37" s="18">
        <v>64.277396435748656</v>
      </c>
      <c r="AH37" s="21">
        <f t="shared" si="0"/>
        <v>1700.5077925996704</v>
      </c>
      <c r="AI37" s="21">
        <f t="shared" si="1"/>
        <v>1407.1117974422732</v>
      </c>
      <c r="AM37" s="20">
        <f t="shared" si="2"/>
        <v>0.5339849887836795</v>
      </c>
      <c r="AN37" s="20">
        <f t="shared" si="3"/>
        <v>1.6334633117744608</v>
      </c>
    </row>
    <row r="38" spans="1:40">
      <c r="A38" s="18" t="s">
        <v>865</v>
      </c>
      <c r="B38" s="18" t="s">
        <v>16</v>
      </c>
      <c r="C38" s="18">
        <v>99.944800000000001</v>
      </c>
      <c r="D38" s="18">
        <v>39.992100000000001</v>
      </c>
      <c r="E38" s="19">
        <v>1.15E-2</v>
      </c>
      <c r="F38" s="19">
        <v>3.9100000000000003E-2</v>
      </c>
      <c r="G38" s="18">
        <v>13.2273</v>
      </c>
      <c r="H38" s="18">
        <v>0.21260000000000001</v>
      </c>
      <c r="I38" s="18">
        <v>45.955399999999997</v>
      </c>
      <c r="J38" s="18">
        <v>0.35620000000000002</v>
      </c>
      <c r="K38" s="19">
        <v>3.0999999999999999E-3</v>
      </c>
      <c r="L38" s="19">
        <v>2.0999999999999999E-3</v>
      </c>
      <c r="M38" s="19"/>
      <c r="N38" s="19">
        <v>2.2800000000000001E-2</v>
      </c>
      <c r="O38" s="20">
        <v>0.17780000000000001</v>
      </c>
      <c r="P38" s="20">
        <v>0.17629178976566681</v>
      </c>
      <c r="Q38" s="19"/>
      <c r="R38" s="18">
        <v>86.097725214990831</v>
      </c>
      <c r="S38" s="21">
        <v>186937.04088256002</v>
      </c>
      <c r="T38" s="18">
        <v>68.924433236754652</v>
      </c>
      <c r="U38" s="21">
        <v>206.93698766100471</v>
      </c>
      <c r="V38" s="21">
        <v>102816.44338320036</v>
      </c>
      <c r="W38" s="21">
        <v>1646.4969392048911</v>
      </c>
      <c r="X38" s="21">
        <v>277127.55852958979</v>
      </c>
      <c r="Y38" s="21">
        <v>2545.7285109509357</v>
      </c>
      <c r="Z38" s="18">
        <v>22.997581759223372</v>
      </c>
      <c r="AA38" s="18">
        <v>9.1648349883228999</v>
      </c>
      <c r="AB38" s="21">
        <v>0</v>
      </c>
      <c r="AC38" s="21">
        <v>179.31807517689234</v>
      </c>
      <c r="AD38" s="21">
        <v>1397.1475858449542</v>
      </c>
      <c r="AE38" s="18">
        <v>0</v>
      </c>
      <c r="AH38" s="21">
        <f t="shared" si="0"/>
        <v>1702.1090240427961</v>
      </c>
      <c r="AI38" s="21">
        <f t="shared" si="1"/>
        <v>1385.2961106602224</v>
      </c>
      <c r="AM38" s="20">
        <f t="shared" si="2"/>
        <v>0.51835243820641119</v>
      </c>
      <c r="AN38" s="20">
        <f t="shared" si="3"/>
        <v>1.6554832748872459</v>
      </c>
    </row>
    <row r="39" spans="1:40">
      <c r="A39" s="18" t="s">
        <v>866</v>
      </c>
      <c r="B39" s="18" t="s">
        <v>16</v>
      </c>
      <c r="C39" s="18">
        <v>100.036</v>
      </c>
      <c r="D39" s="18">
        <v>39.9056</v>
      </c>
      <c r="E39" s="19">
        <v>1.15E-2</v>
      </c>
      <c r="F39" s="19">
        <v>3.8399999999999997E-2</v>
      </c>
      <c r="G39" s="18">
        <v>13.1753</v>
      </c>
      <c r="H39" s="18">
        <v>0.21010000000000001</v>
      </c>
      <c r="I39" s="18">
        <v>45.933500000000002</v>
      </c>
      <c r="J39" s="18">
        <v>0.35349999999999998</v>
      </c>
      <c r="K39" s="19">
        <v>3.8E-3</v>
      </c>
      <c r="L39" s="19">
        <v>2.7E-2</v>
      </c>
      <c r="M39" s="19">
        <v>4.4999999999999998E-2</v>
      </c>
      <c r="N39" s="19"/>
      <c r="O39" s="20">
        <v>0.17749999999999999</v>
      </c>
      <c r="P39" s="20">
        <v>0.1759943345523389</v>
      </c>
      <c r="Q39" s="19"/>
      <c r="R39" s="18">
        <v>86.139116169153056</v>
      </c>
      <c r="S39" s="21">
        <v>186532.70967623821</v>
      </c>
      <c r="T39" s="18">
        <v>68.924433236754652</v>
      </c>
      <c r="U39" s="21">
        <v>203.23223340620407</v>
      </c>
      <c r="V39" s="21">
        <v>102412.24486529222</v>
      </c>
      <c r="W39" s="21">
        <v>1627.1354982452851</v>
      </c>
      <c r="X39" s="21">
        <v>276995.49366818508</v>
      </c>
      <c r="Y39" s="21">
        <v>2526.4318602502972</v>
      </c>
      <c r="Z39" s="18">
        <v>28.190584091951234</v>
      </c>
      <c r="AA39" s="18">
        <v>117.83359270700872</v>
      </c>
      <c r="AB39" s="21">
        <v>307.89109048992566</v>
      </c>
      <c r="AC39" s="21">
        <v>0</v>
      </c>
      <c r="AD39" s="21">
        <v>1394.7901939678254</v>
      </c>
      <c r="AE39" s="18">
        <v>955.32280452631448</v>
      </c>
      <c r="AH39" s="21">
        <f t="shared" si="0"/>
        <v>1682.0936310037227</v>
      </c>
      <c r="AI39" s="21">
        <f t="shared" si="1"/>
        <v>1382.9587156478599</v>
      </c>
      <c r="AM39" s="20">
        <f t="shared" si="2"/>
        <v>0.51568923735436201</v>
      </c>
      <c r="AN39" s="20">
        <f t="shared" si="3"/>
        <v>1.6424731566193691</v>
      </c>
    </row>
    <row r="40" spans="1:40">
      <c r="A40" s="18" t="s">
        <v>867</v>
      </c>
      <c r="B40" s="18" t="s">
        <v>16</v>
      </c>
      <c r="C40" s="18">
        <v>99.744100000000003</v>
      </c>
      <c r="D40" s="18">
        <v>39.952199999999998</v>
      </c>
      <c r="E40" s="19">
        <v>1.1299999999999999E-2</v>
      </c>
      <c r="F40" s="19">
        <v>4.82E-2</v>
      </c>
      <c r="G40" s="18">
        <v>13.0434</v>
      </c>
      <c r="H40" s="18">
        <v>0.2074</v>
      </c>
      <c r="I40" s="18">
        <v>46.067900000000002</v>
      </c>
      <c r="J40" s="18">
        <v>0.35599999999999998</v>
      </c>
      <c r="K40" s="19">
        <v>3.5999999999999999E-3</v>
      </c>
      <c r="L40" s="19">
        <v>0</v>
      </c>
      <c r="M40" s="19">
        <v>8.9399999999999993E-2</v>
      </c>
      <c r="N40" s="19">
        <v>2.4E-2</v>
      </c>
      <c r="O40" s="20">
        <v>0.19650000000000001</v>
      </c>
      <c r="P40" s="20">
        <v>0.19483316472977236</v>
      </c>
      <c r="Q40" s="19"/>
      <c r="R40" s="18">
        <v>86.293406061610739</v>
      </c>
      <c r="S40" s="21">
        <v>186750.53434923931</v>
      </c>
      <c r="T40" s="18">
        <v>67.725747441332842</v>
      </c>
      <c r="U40" s="21">
        <v>255.09879297341246</v>
      </c>
      <c r="V40" s="21">
        <v>101386.97977852136</v>
      </c>
      <c r="W40" s="21">
        <v>1606.2251420089108</v>
      </c>
      <c r="X40" s="21">
        <v>277805.97391351813</v>
      </c>
      <c r="Y40" s="21">
        <v>2544.2991294175549</v>
      </c>
      <c r="Z40" s="18">
        <v>26.706869139743269</v>
      </c>
      <c r="AA40" s="18">
        <v>0</v>
      </c>
      <c r="AB40" s="21">
        <v>611.67696643998568</v>
      </c>
      <c r="AC40" s="21">
        <v>188.75586860725508</v>
      </c>
      <c r="AD40" s="21">
        <v>1544.0916795193111</v>
      </c>
      <c r="AE40" s="18">
        <v>0</v>
      </c>
      <c r="AH40" s="21">
        <f t="shared" si="0"/>
        <v>1660.4770065215237</v>
      </c>
      <c r="AI40" s="21">
        <f t="shared" si="1"/>
        <v>1530.9937330974901</v>
      </c>
      <c r="AM40" s="20">
        <f t="shared" si="2"/>
        <v>0.5635256495108425</v>
      </c>
      <c r="AN40" s="20">
        <f t="shared" si="3"/>
        <v>1.6377615845237878</v>
      </c>
    </row>
    <row r="41" spans="1:40">
      <c r="A41" s="18" t="s">
        <v>868</v>
      </c>
      <c r="B41" s="18" t="s">
        <v>16</v>
      </c>
      <c r="C41" s="18">
        <v>99.753</v>
      </c>
      <c r="D41" s="18">
        <v>40.038899999999998</v>
      </c>
      <c r="E41" s="19">
        <v>1.1299999999999999E-2</v>
      </c>
      <c r="F41" s="19">
        <v>4.3400000000000001E-2</v>
      </c>
      <c r="G41" s="18">
        <v>13.042199999999999</v>
      </c>
      <c r="H41" s="18">
        <v>0.20979999999999999</v>
      </c>
      <c r="I41" s="18">
        <v>46.023699999999998</v>
      </c>
      <c r="J41" s="18">
        <v>0.35010000000000002</v>
      </c>
      <c r="K41" s="19">
        <v>4.5999999999999999E-3</v>
      </c>
      <c r="L41" s="19">
        <v>3.5000000000000001E-3</v>
      </c>
      <c r="M41" s="19">
        <v>4.8099999999999997E-2</v>
      </c>
      <c r="N41" s="19">
        <v>2.4E-2</v>
      </c>
      <c r="O41" s="20">
        <v>0.192</v>
      </c>
      <c r="P41" s="20">
        <v>0.19037133652985391</v>
      </c>
      <c r="Q41" s="19">
        <v>8.3999999999999995E-3</v>
      </c>
      <c r="R41" s="18">
        <v>86.283137296932239</v>
      </c>
      <c r="S41" s="21">
        <v>187155.80042540233</v>
      </c>
      <c r="T41" s="18">
        <v>67.725747441332842</v>
      </c>
      <c r="U41" s="21">
        <v>229.69476379763691</v>
      </c>
      <c r="V41" s="21">
        <v>101377.65212041579</v>
      </c>
      <c r="W41" s="21">
        <v>1624.8121253301324</v>
      </c>
      <c r="X41" s="21">
        <v>277539.43204712134</v>
      </c>
      <c r="Y41" s="21">
        <v>2502.132374182826</v>
      </c>
      <c r="Z41" s="18">
        <v>34.125443900783068</v>
      </c>
      <c r="AA41" s="18">
        <v>15.274724980538167</v>
      </c>
      <c r="AB41" s="21">
        <v>329.10136561256502</v>
      </c>
      <c r="AC41" s="21">
        <v>188.75586860725508</v>
      </c>
      <c r="AD41" s="21">
        <v>1508.7308013623801</v>
      </c>
      <c r="AE41" s="18">
        <v>67.491266257536083</v>
      </c>
      <c r="AH41" s="21">
        <f t="shared" si="0"/>
        <v>1679.6917838390341</v>
      </c>
      <c r="AI41" s="21">
        <f t="shared" si="1"/>
        <v>1495.9328079120512</v>
      </c>
      <c r="AM41" s="20">
        <f t="shared" si="2"/>
        <v>0.55109857794154093</v>
      </c>
      <c r="AN41" s="20">
        <f t="shared" si="3"/>
        <v>1.6568659351509796</v>
      </c>
    </row>
    <row r="42" spans="1:40">
      <c r="A42" s="18" t="s">
        <v>869</v>
      </c>
      <c r="B42" s="18" t="s">
        <v>16</v>
      </c>
      <c r="C42" s="18">
        <v>99.990899999999996</v>
      </c>
      <c r="D42" s="18">
        <v>40.023600000000002</v>
      </c>
      <c r="E42" s="19">
        <v>1.15E-2</v>
      </c>
      <c r="F42" s="19">
        <v>4.48E-2</v>
      </c>
      <c r="G42" s="18">
        <v>13.071199999999999</v>
      </c>
      <c r="H42" s="18">
        <v>0.20799999999999999</v>
      </c>
      <c r="I42" s="18">
        <v>46.0642</v>
      </c>
      <c r="J42" s="18">
        <v>0.34699999999999998</v>
      </c>
      <c r="K42" s="19">
        <v>4.8999999999999998E-3</v>
      </c>
      <c r="L42" s="19"/>
      <c r="M42" s="19"/>
      <c r="N42" s="19">
        <v>2.3400000000000001E-2</v>
      </c>
      <c r="O42" s="20">
        <v>0.19189999999999999</v>
      </c>
      <c r="P42" s="20">
        <v>0.19027218479207791</v>
      </c>
      <c r="Q42" s="19">
        <v>8.9999999999999993E-3</v>
      </c>
      <c r="R42" s="18">
        <v>86.267252597477452</v>
      </c>
      <c r="S42" s="21">
        <v>187084.28288255003</v>
      </c>
      <c r="T42" s="18">
        <v>68.924433236754652</v>
      </c>
      <c r="U42" s="21">
        <v>237.10427230723812</v>
      </c>
      <c r="V42" s="21">
        <v>101603.07052463379</v>
      </c>
      <c r="W42" s="21">
        <v>1610.8718878392162</v>
      </c>
      <c r="X42" s="21">
        <v>277783.66158533556</v>
      </c>
      <c r="Y42" s="21">
        <v>2479.9769604154258</v>
      </c>
      <c r="Z42" s="18">
        <v>36.35101632909501</v>
      </c>
      <c r="AA42" s="18">
        <v>1.7456828549186476</v>
      </c>
      <c r="AB42" s="21">
        <v>0</v>
      </c>
      <c r="AC42" s="21">
        <v>184.03697189207369</v>
      </c>
      <c r="AD42" s="21">
        <v>1507.9450040700037</v>
      </c>
      <c r="AE42" s="18">
        <v>72.312070990217236</v>
      </c>
      <c r="AH42" s="21">
        <f t="shared" si="0"/>
        <v>1665.2807008509012</v>
      </c>
      <c r="AI42" s="21">
        <f t="shared" si="1"/>
        <v>1495.1536762412636</v>
      </c>
      <c r="AM42" s="20">
        <f t="shared" si="2"/>
        <v>0.55155095055411263</v>
      </c>
      <c r="AN42" s="20">
        <f t="shared" si="3"/>
        <v>1.6390062743695841</v>
      </c>
    </row>
    <row r="43" spans="1:40">
      <c r="A43" s="18" t="s">
        <v>870</v>
      </c>
      <c r="B43" s="18" t="s">
        <v>16</v>
      </c>
      <c r="C43" s="18">
        <v>100.06180000000001</v>
      </c>
      <c r="D43" s="18">
        <v>39.695500000000003</v>
      </c>
      <c r="E43" s="19">
        <v>1.14E-2</v>
      </c>
      <c r="F43" s="19">
        <v>3.4799999999999998E-2</v>
      </c>
      <c r="G43" s="18">
        <v>14.331099999999999</v>
      </c>
      <c r="H43" s="18">
        <v>0.22539999999999999</v>
      </c>
      <c r="I43" s="18">
        <v>45.1021</v>
      </c>
      <c r="J43" s="18">
        <v>0.35149999999999998</v>
      </c>
      <c r="K43" s="19">
        <v>4.7000000000000002E-3</v>
      </c>
      <c r="L43" s="19">
        <v>5.7999999999999996E-3</v>
      </c>
      <c r="M43" s="19">
        <v>3.3500000000000002E-2</v>
      </c>
      <c r="N43" s="19">
        <v>2.58E-2</v>
      </c>
      <c r="O43" s="20">
        <v>0.16919999999999999</v>
      </c>
      <c r="P43" s="20">
        <v>0.16776474031693375</v>
      </c>
      <c r="Q43" s="19">
        <v>9.2999999999999992E-3</v>
      </c>
      <c r="R43" s="18">
        <v>84.87125433573776</v>
      </c>
      <c r="S43" s="21">
        <v>185550.62890805089</v>
      </c>
      <c r="T43" s="18">
        <v>68.325090339043754</v>
      </c>
      <c r="U43" s="21">
        <v>184.17921152437248</v>
      </c>
      <c r="V43" s="21">
        <v>111396.3342306429</v>
      </c>
      <c r="W43" s="21">
        <v>1745.6275169180735</v>
      </c>
      <c r="X43" s="21">
        <v>271981.85322198068</v>
      </c>
      <c r="Y43" s="21">
        <v>2512.1380449164903</v>
      </c>
      <c r="Z43" s="18">
        <v>34.867301376887049</v>
      </c>
      <c r="AA43" s="18">
        <v>25.312401396320386</v>
      </c>
      <c r="AB43" s="21">
        <v>229.20781180916688</v>
      </c>
      <c r="AC43" s="21">
        <v>202.91255875279919</v>
      </c>
      <c r="AD43" s="21">
        <v>1329.5690187005973</v>
      </c>
      <c r="AE43" s="18">
        <v>74.722473356557799</v>
      </c>
      <c r="AH43" s="21">
        <f t="shared" si="0"/>
        <v>1804.5878364028515</v>
      </c>
      <c r="AI43" s="21">
        <f t="shared" si="1"/>
        <v>1318.290786972495</v>
      </c>
      <c r="AM43" s="20">
        <f t="shared" si="2"/>
        <v>0.54455513496703356</v>
      </c>
      <c r="AN43" s="20">
        <f t="shared" si="3"/>
        <v>1.6199705752134574</v>
      </c>
    </row>
    <row r="44" spans="1:40">
      <c r="A44" s="18" t="s">
        <v>871</v>
      </c>
      <c r="B44" s="18" t="s">
        <v>16</v>
      </c>
      <c r="C44" s="18">
        <v>99.807100000000005</v>
      </c>
      <c r="D44" s="18">
        <v>39.796799999999998</v>
      </c>
      <c r="E44" s="19">
        <v>1.3299999999999999E-2</v>
      </c>
      <c r="F44" s="19">
        <v>3.4700000000000002E-2</v>
      </c>
      <c r="G44" s="18">
        <v>14.1373</v>
      </c>
      <c r="H44" s="18">
        <v>0.2253</v>
      </c>
      <c r="I44" s="18">
        <v>45.2072</v>
      </c>
      <c r="J44" s="18">
        <v>0.34370000000000001</v>
      </c>
      <c r="K44" s="19">
        <v>4.7999999999999996E-3</v>
      </c>
      <c r="L44" s="19"/>
      <c r="M44" s="19">
        <v>3.5200000000000002E-2</v>
      </c>
      <c r="N44" s="19">
        <v>2.3300000000000001E-2</v>
      </c>
      <c r="O44" s="20">
        <v>0.1694</v>
      </c>
      <c r="P44" s="20">
        <v>0.16796304379248569</v>
      </c>
      <c r="Q44" s="19">
        <v>8.9999999999999993E-3</v>
      </c>
      <c r="R44" s="18">
        <v>85.074823958107132</v>
      </c>
      <c r="S44" s="21">
        <v>186024.14048262191</v>
      </c>
      <c r="T44" s="18">
        <v>79.712605395551051</v>
      </c>
      <c r="U44" s="21">
        <v>183.64996091654385</v>
      </c>
      <c r="V44" s="21">
        <v>109889.91744659291</v>
      </c>
      <c r="W44" s="21">
        <v>1744.8530592796892</v>
      </c>
      <c r="X44" s="21">
        <v>272615.64394954394</v>
      </c>
      <c r="Y44" s="21">
        <v>2456.3921651146452</v>
      </c>
      <c r="Z44" s="18">
        <v>35.60915885299103</v>
      </c>
      <c r="AA44" s="18">
        <v>0</v>
      </c>
      <c r="AB44" s="21">
        <v>240.839253005453</v>
      </c>
      <c r="AC44" s="21">
        <v>183.25048910621013</v>
      </c>
      <c r="AD44" s="21">
        <v>1331.1406132853499</v>
      </c>
      <c r="AE44" s="18">
        <v>72.312070990217236</v>
      </c>
      <c r="AH44" s="21">
        <f t="shared" si="0"/>
        <v>1803.7872206812885</v>
      </c>
      <c r="AI44" s="21">
        <f t="shared" si="1"/>
        <v>1319.8490503140702</v>
      </c>
      <c r="AM44" s="20">
        <f t="shared" si="2"/>
        <v>0.5365757077785589</v>
      </c>
      <c r="AN44" s="20">
        <f t="shared" si="3"/>
        <v>1.6414492453849909</v>
      </c>
    </row>
    <row r="45" spans="1:40">
      <c r="A45" s="18" t="s">
        <v>872</v>
      </c>
      <c r="B45" s="18" t="s">
        <v>16</v>
      </c>
      <c r="C45" s="18">
        <v>99.828999999999994</v>
      </c>
      <c r="D45" s="18">
        <v>39.818100000000001</v>
      </c>
      <c r="E45" s="19">
        <v>1.2800000000000001E-2</v>
      </c>
      <c r="F45" s="19">
        <v>3.3099999999999997E-2</v>
      </c>
      <c r="G45" s="18">
        <v>14.1943</v>
      </c>
      <c r="H45" s="18">
        <v>0.22689999999999999</v>
      </c>
      <c r="I45" s="18">
        <v>45.127200000000002</v>
      </c>
      <c r="J45" s="18">
        <v>0.34160000000000001</v>
      </c>
      <c r="K45" s="19">
        <v>4.4999999999999997E-3</v>
      </c>
      <c r="L45" s="19">
        <v>5.1000000000000004E-3</v>
      </c>
      <c r="M45" s="19">
        <v>3.6499999999999998E-2</v>
      </c>
      <c r="N45" s="19">
        <v>2.41E-2</v>
      </c>
      <c r="O45" s="20">
        <v>0.16569999999999999</v>
      </c>
      <c r="P45" s="20">
        <v>0.16429442949477494</v>
      </c>
      <c r="Q45" s="19">
        <v>1.0200000000000001E-2</v>
      </c>
      <c r="R45" s="18">
        <v>85.001092172655319</v>
      </c>
      <c r="S45" s="21">
        <v>186123.7041207104</v>
      </c>
      <c r="T45" s="18">
        <v>76.715890906996492</v>
      </c>
      <c r="U45" s="21">
        <v>175.18195119128529</v>
      </c>
      <c r="V45" s="21">
        <v>110332.98120660761</v>
      </c>
      <c r="W45" s="21">
        <v>1757.2443814938372</v>
      </c>
      <c r="X45" s="21">
        <v>272133.21523208381</v>
      </c>
      <c r="Y45" s="21">
        <v>2441.3836590141486</v>
      </c>
      <c r="Z45" s="18">
        <v>33.383586424679088</v>
      </c>
      <c r="AA45" s="18">
        <v>22.25745640021276</v>
      </c>
      <c r="AB45" s="21">
        <v>249.73388450849524</v>
      </c>
      <c r="AC45" s="21">
        <v>189.54235139311865</v>
      </c>
      <c r="AD45" s="21">
        <v>1302.0661134674287</v>
      </c>
      <c r="AE45" s="18">
        <v>81.95368045557953</v>
      </c>
      <c r="AH45" s="21">
        <f t="shared" si="0"/>
        <v>1816.5970722262955</v>
      </c>
      <c r="AI45" s="21">
        <f t="shared" si="1"/>
        <v>1291.0211784949313</v>
      </c>
      <c r="AM45" s="20">
        <f t="shared" si="2"/>
        <v>0.52790628995598321</v>
      </c>
      <c r="AN45" s="20">
        <f t="shared" si="3"/>
        <v>1.6464678578969671</v>
      </c>
    </row>
    <row r="46" spans="1:40">
      <c r="A46" s="18" t="s">
        <v>873</v>
      </c>
      <c r="B46" s="18" t="s">
        <v>16</v>
      </c>
      <c r="C46" s="18">
        <v>99.994200000000006</v>
      </c>
      <c r="D46" s="18">
        <v>39.642299999999999</v>
      </c>
      <c r="E46" s="19">
        <v>9.7000000000000003E-3</v>
      </c>
      <c r="F46" s="19">
        <v>3.1399999999999997E-2</v>
      </c>
      <c r="G46" s="18">
        <v>14.3108</v>
      </c>
      <c r="H46" s="18">
        <v>0.22509999999999999</v>
      </c>
      <c r="I46" s="18">
        <v>45.182600000000001</v>
      </c>
      <c r="J46" s="18">
        <v>0.35499999999999998</v>
      </c>
      <c r="K46" s="19">
        <v>3.8E-3</v>
      </c>
      <c r="L46" s="19">
        <v>4.4000000000000003E-3</v>
      </c>
      <c r="M46" s="19">
        <v>3.1699999999999999E-2</v>
      </c>
      <c r="N46" s="19">
        <v>2.3800000000000002E-2</v>
      </c>
      <c r="O46" s="20">
        <v>0.16869999999999999</v>
      </c>
      <c r="P46" s="20">
        <v>0.16726898162805393</v>
      </c>
      <c r="Q46" s="19">
        <v>1.06E-2</v>
      </c>
      <c r="R46" s="18">
        <v>84.912306000792071</v>
      </c>
      <c r="S46" s="21">
        <v>185301.95353028993</v>
      </c>
      <c r="T46" s="18">
        <v>58.136261077958281</v>
      </c>
      <c r="U46" s="21">
        <v>166.18469085819814</v>
      </c>
      <c r="V46" s="21">
        <v>111238.54134769029</v>
      </c>
      <c r="W46" s="21">
        <v>1743.304144002921</v>
      </c>
      <c r="X46" s="21">
        <v>272467.29711892497</v>
      </c>
      <c r="Y46" s="21">
        <v>2537.1522217506522</v>
      </c>
      <c r="Z46" s="18">
        <v>28.190584091951234</v>
      </c>
      <c r="AA46" s="18">
        <v>19.202511404105124</v>
      </c>
      <c r="AB46" s="21">
        <v>216.89216818956987</v>
      </c>
      <c r="AC46" s="21">
        <v>187.18290303552797</v>
      </c>
      <c r="AD46" s="21">
        <v>1325.6400322387162</v>
      </c>
      <c r="AE46" s="18">
        <v>85.167550277366956</v>
      </c>
      <c r="AH46" s="21">
        <f t="shared" si="0"/>
        <v>1802.1859892381628</v>
      </c>
      <c r="AI46" s="21">
        <f t="shared" si="1"/>
        <v>1314.3951286185575</v>
      </c>
      <c r="AM46" s="20">
        <f t="shared" si="2"/>
        <v>0.54121087226837516</v>
      </c>
      <c r="AN46" s="20">
        <f t="shared" si="3"/>
        <v>1.6201093320751123</v>
      </c>
    </row>
    <row r="47" spans="1:40">
      <c r="A47" s="18" t="s">
        <v>874</v>
      </c>
      <c r="B47" s="18" t="s">
        <v>16</v>
      </c>
      <c r="C47" s="18">
        <v>100.0951</v>
      </c>
      <c r="D47" s="18">
        <v>39.742199999999997</v>
      </c>
      <c r="E47" s="19">
        <v>1.18E-2</v>
      </c>
      <c r="F47" s="19">
        <v>2.9600000000000001E-2</v>
      </c>
      <c r="G47" s="18">
        <v>14.1965</v>
      </c>
      <c r="H47" s="18">
        <v>0.22570000000000001</v>
      </c>
      <c r="I47" s="18">
        <v>45.207000000000001</v>
      </c>
      <c r="J47" s="18">
        <v>0.34389999999999998</v>
      </c>
      <c r="K47" s="19">
        <v>4.4999999999999997E-3</v>
      </c>
      <c r="L47" s="19">
        <v>4.0000000000000001E-3</v>
      </c>
      <c r="M47" s="19">
        <v>3.3300000000000003E-2</v>
      </c>
      <c r="N47" s="19">
        <v>2.4299999999999999E-2</v>
      </c>
      <c r="O47" s="20">
        <v>0.1668</v>
      </c>
      <c r="P47" s="20">
        <v>0.16538509861031059</v>
      </c>
      <c r="Q47" s="19">
        <v>1.0500000000000001E-2</v>
      </c>
      <c r="R47" s="18">
        <v>85.021629715560678</v>
      </c>
      <c r="S47" s="21">
        <v>185768.92101597256</v>
      </c>
      <c r="T47" s="18">
        <v>70.722461929887388</v>
      </c>
      <c r="U47" s="21">
        <v>156.65817991728233</v>
      </c>
      <c r="V47" s="21">
        <v>110350.08191313451</v>
      </c>
      <c r="W47" s="21">
        <v>1747.9508898332263</v>
      </c>
      <c r="X47" s="21">
        <v>272614.43787775032</v>
      </c>
      <c r="Y47" s="21">
        <v>2457.8215466480256</v>
      </c>
      <c r="Z47" s="18">
        <v>33.383586424679088</v>
      </c>
      <c r="AA47" s="18">
        <v>17.456828549186476</v>
      </c>
      <c r="AB47" s="21">
        <v>227.83940696254501</v>
      </c>
      <c r="AC47" s="21">
        <v>191.11531696484576</v>
      </c>
      <c r="AD47" s="21">
        <v>1310.7098836835676</v>
      </c>
      <c r="AE47" s="18">
        <v>84.364082821920107</v>
      </c>
      <c r="AH47" s="21">
        <f t="shared" si="0"/>
        <v>1806.9896835675404</v>
      </c>
      <c r="AI47" s="21">
        <f t="shared" si="1"/>
        <v>1299.5916268735944</v>
      </c>
      <c r="AM47" s="20">
        <f t="shared" si="2"/>
        <v>0.53055496310029204</v>
      </c>
      <c r="AN47" s="20">
        <f t="shared" si="3"/>
        <v>1.6375064270364281</v>
      </c>
    </row>
    <row r="48" spans="1:40">
      <c r="A48" s="18" t="s">
        <v>875</v>
      </c>
      <c r="B48" s="18" t="s">
        <v>16</v>
      </c>
      <c r="C48" s="18">
        <v>99.868499999999997</v>
      </c>
      <c r="D48" s="18">
        <v>39.782299999999999</v>
      </c>
      <c r="E48" s="19">
        <v>1.0999999999999999E-2</v>
      </c>
      <c r="F48" s="19">
        <v>3.09E-2</v>
      </c>
      <c r="G48" s="18">
        <v>14.0985</v>
      </c>
      <c r="H48" s="18">
        <v>0.22459999999999999</v>
      </c>
      <c r="I48" s="18">
        <v>45.269500000000001</v>
      </c>
      <c r="J48" s="18">
        <v>0.34260000000000002</v>
      </c>
      <c r="K48" s="19">
        <v>4.1000000000000003E-3</v>
      </c>
      <c r="L48" s="19">
        <v>4.0000000000000001E-3</v>
      </c>
      <c r="M48" s="19">
        <v>3.2199999999999999E-2</v>
      </c>
      <c r="N48" s="19">
        <v>2.3699999999999999E-2</v>
      </c>
      <c r="O48" s="20">
        <v>0.16489999999999999</v>
      </c>
      <c r="P48" s="20">
        <v>0.16350121559256722</v>
      </c>
      <c r="Q48" s="19">
        <v>1.15E-2</v>
      </c>
      <c r="R48" s="18">
        <v>85.12713119919573</v>
      </c>
      <c r="S48" s="21">
        <v>185956.36241913447</v>
      </c>
      <c r="T48" s="18">
        <v>65.927718748200107</v>
      </c>
      <c r="U48" s="21">
        <v>163.53843781905488</v>
      </c>
      <c r="V48" s="21">
        <v>109588.32316784607</v>
      </c>
      <c r="W48" s="21">
        <v>1739.4318558109997</v>
      </c>
      <c r="X48" s="21">
        <v>272991.33531326603</v>
      </c>
      <c r="Y48" s="21">
        <v>2448.5305666810518</v>
      </c>
      <c r="Z48" s="18">
        <v>30.416156520263172</v>
      </c>
      <c r="AA48" s="18">
        <v>17.456828549186476</v>
      </c>
      <c r="AB48" s="21">
        <v>220.31318030612459</v>
      </c>
      <c r="AC48" s="21">
        <v>186.39642024966437</v>
      </c>
      <c r="AD48" s="21">
        <v>1295.7797351284191</v>
      </c>
      <c r="AE48" s="18">
        <v>92.398757376388687</v>
      </c>
      <c r="AH48" s="21">
        <f t="shared" si="0"/>
        <v>1798.182910630348</v>
      </c>
      <c r="AI48" s="21">
        <f t="shared" si="1"/>
        <v>1284.7881251286315</v>
      </c>
      <c r="AM48" s="20">
        <f t="shared" si="2"/>
        <v>0.52017155857583197</v>
      </c>
      <c r="AN48" s="20">
        <f t="shared" si="3"/>
        <v>1.6408526553292009</v>
      </c>
    </row>
    <row r="49" spans="1:40">
      <c r="A49" s="18" t="s">
        <v>876</v>
      </c>
      <c r="B49" s="18" t="s">
        <v>16</v>
      </c>
      <c r="C49" s="18">
        <v>100.1789</v>
      </c>
      <c r="D49" s="18">
        <v>39.668999999999997</v>
      </c>
      <c r="E49" s="19">
        <v>1.21E-2</v>
      </c>
      <c r="F49" s="19">
        <v>3.61E-2</v>
      </c>
      <c r="G49" s="18">
        <v>14.2445</v>
      </c>
      <c r="H49" s="18">
        <v>0.2235</v>
      </c>
      <c r="I49" s="18">
        <v>45.209099999999999</v>
      </c>
      <c r="J49" s="18">
        <v>0.35449999999999998</v>
      </c>
      <c r="K49" s="19">
        <v>5.4999999999999997E-3</v>
      </c>
      <c r="L49" s="19">
        <v>5.1000000000000004E-3</v>
      </c>
      <c r="M49" s="19">
        <v>3.44E-2</v>
      </c>
      <c r="N49" s="19">
        <v>2.3800000000000002E-2</v>
      </c>
      <c r="O49" s="20">
        <v>0.1721</v>
      </c>
      <c r="P49" s="20">
        <v>0.17064014071243677</v>
      </c>
      <c r="Q49" s="19">
        <v>1.03E-2</v>
      </c>
      <c r="R49" s="18">
        <v>84.979186450183349</v>
      </c>
      <c r="S49" s="21">
        <v>185426.75865409098</v>
      </c>
      <c r="T49" s="18">
        <v>72.520490623020123</v>
      </c>
      <c r="U49" s="21">
        <v>191.059469426145</v>
      </c>
      <c r="V49" s="21">
        <v>110723.1882373574</v>
      </c>
      <c r="W49" s="21">
        <v>1730.912821788773</v>
      </c>
      <c r="X49" s="21">
        <v>272627.10163158359</v>
      </c>
      <c r="Y49" s="21">
        <v>2533.5787679171999</v>
      </c>
      <c r="Z49" s="18">
        <v>40.802161185718887</v>
      </c>
      <c r="AA49" s="18">
        <v>22.25745640021276</v>
      </c>
      <c r="AB49" s="21">
        <v>235.3656336189654</v>
      </c>
      <c r="AC49" s="21">
        <v>187.18290303552797</v>
      </c>
      <c r="AD49" s="21">
        <v>1352.3571401795084</v>
      </c>
      <c r="AE49" s="18">
        <v>82.757147911026394</v>
      </c>
      <c r="AH49" s="21">
        <f t="shared" si="0"/>
        <v>1789.3761376931559</v>
      </c>
      <c r="AI49" s="21">
        <f t="shared" si="1"/>
        <v>1340.8856054253333</v>
      </c>
      <c r="AM49" s="20">
        <f t="shared" si="2"/>
        <v>0.54923847739311893</v>
      </c>
      <c r="AN49" s="20">
        <f t="shared" si="3"/>
        <v>1.6160807561441135</v>
      </c>
    </row>
    <row r="50" spans="1:40">
      <c r="A50" s="18" t="s">
        <v>877</v>
      </c>
      <c r="B50" s="18" t="s">
        <v>16</v>
      </c>
      <c r="C50" s="18">
        <v>100.06</v>
      </c>
      <c r="D50" s="18">
        <v>39.746099999999998</v>
      </c>
      <c r="E50" s="19">
        <v>1.29E-2</v>
      </c>
      <c r="F50" s="19">
        <v>3.5700000000000003E-2</v>
      </c>
      <c r="G50" s="18">
        <v>14.1815</v>
      </c>
      <c r="H50" s="18">
        <v>0.2253</v>
      </c>
      <c r="I50" s="18">
        <v>45.212899999999998</v>
      </c>
      <c r="J50" s="18">
        <v>0.34210000000000002</v>
      </c>
      <c r="K50" s="19">
        <v>5.3E-3</v>
      </c>
      <c r="L50" s="19">
        <v>3.5000000000000001E-3</v>
      </c>
      <c r="M50" s="19">
        <v>3.4599999999999999E-2</v>
      </c>
      <c r="N50" s="19">
        <v>2.3699999999999999E-2</v>
      </c>
      <c r="O50" s="20">
        <v>0.1676</v>
      </c>
      <c r="P50" s="20">
        <v>0.1661783125125183</v>
      </c>
      <c r="Q50" s="19">
        <v>8.8999999999999999E-3</v>
      </c>
      <c r="R50" s="18">
        <v>85.036748093846398</v>
      </c>
      <c r="S50" s="21">
        <v>185787.1509778761</v>
      </c>
      <c r="T50" s="18">
        <v>77.315233804707404</v>
      </c>
      <c r="U50" s="21">
        <v>188.94246699483037</v>
      </c>
      <c r="V50" s="21">
        <v>110233.48618681483</v>
      </c>
      <c r="W50" s="21">
        <v>1744.8530592796892</v>
      </c>
      <c r="X50" s="21">
        <v>272650.01699566294</v>
      </c>
      <c r="Y50" s="21">
        <v>2444.9571128476005</v>
      </c>
      <c r="Z50" s="18">
        <v>39.318446233510933</v>
      </c>
      <c r="AA50" s="18">
        <v>15.274724980538167</v>
      </c>
      <c r="AB50" s="21">
        <v>236.73403846558728</v>
      </c>
      <c r="AC50" s="21">
        <v>186.39642024966437</v>
      </c>
      <c r="AD50" s="21">
        <v>1316.9962620225774</v>
      </c>
      <c r="AE50" s="18">
        <v>71.508603534770373</v>
      </c>
      <c r="AH50" s="21">
        <f t="shared" si="0"/>
        <v>1803.7872206812885</v>
      </c>
      <c r="AI50" s="21">
        <f t="shared" si="1"/>
        <v>1305.8246802398944</v>
      </c>
      <c r="AM50" s="20">
        <f t="shared" si="2"/>
        <v>0.53246682636393117</v>
      </c>
      <c r="AN50" s="20">
        <f t="shared" si="3"/>
        <v>1.6363332804556097</v>
      </c>
    </row>
    <row r="51" spans="1:40">
      <c r="A51" s="18" t="s">
        <v>878</v>
      </c>
      <c r="B51" s="18" t="s">
        <v>16</v>
      </c>
      <c r="C51" s="18">
        <v>99.875799999999998</v>
      </c>
      <c r="D51" s="18">
        <v>39.779400000000003</v>
      </c>
      <c r="E51" s="19">
        <v>1.24E-2</v>
      </c>
      <c r="F51" s="19">
        <v>3.44E-2</v>
      </c>
      <c r="G51" s="18">
        <v>14.1676</v>
      </c>
      <c r="H51" s="18">
        <v>0.22550000000000001</v>
      </c>
      <c r="I51" s="18">
        <v>45.196100000000001</v>
      </c>
      <c r="J51" s="18">
        <v>0.33989999999999998</v>
      </c>
      <c r="K51" s="19">
        <v>3.8E-3</v>
      </c>
      <c r="L51" s="19">
        <v>5.7000000000000002E-3</v>
      </c>
      <c r="M51" s="19">
        <v>3.5499999999999997E-2</v>
      </c>
      <c r="N51" s="19">
        <v>2.3900000000000001E-2</v>
      </c>
      <c r="O51" s="20">
        <v>0.1646</v>
      </c>
      <c r="P51" s="20">
        <v>0.16320376037923934</v>
      </c>
      <c r="Q51" s="19">
        <v>1.0999999999999999E-2</v>
      </c>
      <c r="R51" s="18">
        <v>85.044495344065083</v>
      </c>
      <c r="S51" s="21">
        <v>185942.806806437</v>
      </c>
      <c r="T51" s="18">
        <v>74.318519316152845</v>
      </c>
      <c r="U51" s="21">
        <v>182.06220909305785</v>
      </c>
      <c r="V51" s="21">
        <v>110125.44081375863</v>
      </c>
      <c r="W51" s="21">
        <v>1746.4019745564581</v>
      </c>
      <c r="X51" s="21">
        <v>272548.70696499635</v>
      </c>
      <c r="Y51" s="21">
        <v>2429.2339159804128</v>
      </c>
      <c r="Z51" s="18">
        <v>28.190584091951234</v>
      </c>
      <c r="AA51" s="18">
        <v>24.875980682590729</v>
      </c>
      <c r="AB51" s="21">
        <v>242.8918602753858</v>
      </c>
      <c r="AC51" s="21">
        <v>187.96938582139151</v>
      </c>
      <c r="AD51" s="21">
        <v>1293.4223432512904</v>
      </c>
      <c r="AE51" s="18">
        <v>88.381420099154383</v>
      </c>
      <c r="AH51" s="21">
        <f t="shared" si="0"/>
        <v>1805.3884521244147</v>
      </c>
      <c r="AI51" s="21">
        <f t="shared" si="1"/>
        <v>1282.4507301162689</v>
      </c>
      <c r="AM51" s="20">
        <f t="shared" si="2"/>
        <v>0.5226174333940482</v>
      </c>
      <c r="AN51" s="20">
        <f t="shared" si="3"/>
        <v>1.639392713240206</v>
      </c>
    </row>
    <row r="52" spans="1:40">
      <c r="A52" s="18" t="s">
        <v>879</v>
      </c>
      <c r="B52" s="18" t="s">
        <v>16</v>
      </c>
      <c r="C52" s="18">
        <v>100.28100000000001</v>
      </c>
      <c r="D52" s="18">
        <v>39.718400000000003</v>
      </c>
      <c r="E52" s="19">
        <v>1.12E-2</v>
      </c>
      <c r="F52" s="19">
        <v>3.5299999999999998E-2</v>
      </c>
      <c r="G52" s="18">
        <v>14.23</v>
      </c>
      <c r="H52" s="18">
        <v>0.22550000000000001</v>
      </c>
      <c r="I52" s="18">
        <v>45.153100000000002</v>
      </c>
      <c r="J52" s="18">
        <v>0.34150000000000003</v>
      </c>
      <c r="K52" s="19">
        <v>4.4000000000000003E-3</v>
      </c>
      <c r="L52" s="19"/>
      <c r="M52" s="19">
        <v>8.0299999999999996E-2</v>
      </c>
      <c r="N52" s="19">
        <v>2.4899999999999999E-2</v>
      </c>
      <c r="O52" s="20">
        <v>0.16520000000000001</v>
      </c>
      <c r="P52" s="20">
        <v>0.16379867080589514</v>
      </c>
      <c r="Q52" s="19">
        <v>1.0200000000000001E-2</v>
      </c>
      <c r="R52" s="18">
        <v>84.976365246827243</v>
      </c>
      <c r="S52" s="21">
        <v>185657.67150486901</v>
      </c>
      <c r="T52" s="18">
        <v>67.126404543621931</v>
      </c>
      <c r="U52" s="21">
        <v>186.82546456351574</v>
      </c>
      <c r="V52" s="21">
        <v>110610.47903524841</v>
      </c>
      <c r="W52" s="21">
        <v>1746.4019745564581</v>
      </c>
      <c r="X52" s="21">
        <v>272289.40152936155</v>
      </c>
      <c r="Y52" s="21">
        <v>2440.6689682474585</v>
      </c>
      <c r="Z52" s="18">
        <v>32.641728948575114</v>
      </c>
      <c r="AA52" s="18">
        <v>0</v>
      </c>
      <c r="AB52" s="21">
        <v>549.41454591868956</v>
      </c>
      <c r="AC52" s="21">
        <v>195.83421368002712</v>
      </c>
      <c r="AD52" s="21">
        <v>1298.1371270055481</v>
      </c>
      <c r="AE52" s="18">
        <v>81.95368045557953</v>
      </c>
      <c r="AH52" s="21">
        <f t="shared" si="0"/>
        <v>1805.3884521244147</v>
      </c>
      <c r="AI52" s="21">
        <f t="shared" si="1"/>
        <v>1287.1255201409942</v>
      </c>
      <c r="AM52" s="20">
        <f t="shared" si="2"/>
        <v>0.52733440473643056</v>
      </c>
      <c r="AN52" s="20">
        <f t="shared" si="3"/>
        <v>1.6322038091427928</v>
      </c>
    </row>
    <row r="53" spans="1:40">
      <c r="A53" s="18" t="s">
        <v>890</v>
      </c>
      <c r="B53" s="18" t="s">
        <v>16</v>
      </c>
      <c r="C53" s="18">
        <v>99.996499999999997</v>
      </c>
      <c r="D53" s="18">
        <v>39.7014</v>
      </c>
      <c r="E53" s="19">
        <v>1.12E-2</v>
      </c>
      <c r="F53" s="19">
        <v>3.6200000000000003E-2</v>
      </c>
      <c r="G53" s="18">
        <v>13.810499999999999</v>
      </c>
      <c r="H53" s="18">
        <v>0.21729999999999999</v>
      </c>
      <c r="I53" s="18">
        <v>45.601599999999998</v>
      </c>
      <c r="J53" s="18">
        <v>0.35780000000000001</v>
      </c>
      <c r="K53" s="19">
        <v>4.4000000000000003E-3</v>
      </c>
      <c r="L53" s="19">
        <v>4.0000000000000001E-3</v>
      </c>
      <c r="M53" s="19">
        <v>4.1200000000000001E-2</v>
      </c>
      <c r="N53" s="19">
        <v>2.4E-2</v>
      </c>
      <c r="O53" s="20">
        <v>0.1807</v>
      </c>
      <c r="P53" s="20">
        <v>0.1791671901611698</v>
      </c>
      <c r="Q53" s="19">
        <v>9.7000000000000003E-3</v>
      </c>
      <c r="R53" s="18">
        <v>85.477520406231761</v>
      </c>
      <c r="S53" s="21">
        <v>185578.20756836646</v>
      </c>
      <c r="T53" s="18">
        <v>67.126404543621931</v>
      </c>
      <c r="U53" s="21">
        <v>191.58872003397366</v>
      </c>
      <c r="V53" s="21">
        <v>107349.68522250863</v>
      </c>
      <c r="W53" s="21">
        <v>1682.8964482089505</v>
      </c>
      <c r="X53" s="21">
        <v>274994.0175266224</v>
      </c>
      <c r="Y53" s="21">
        <v>2557.1635632179814</v>
      </c>
      <c r="Z53" s="18">
        <v>32.641728948575114</v>
      </c>
      <c r="AA53" s="18">
        <v>17.456828549186476</v>
      </c>
      <c r="AB53" s="21">
        <v>281.89139840410974</v>
      </c>
      <c r="AC53" s="21">
        <v>188.75586860725508</v>
      </c>
      <c r="AD53" s="21">
        <v>1419.935707323865</v>
      </c>
      <c r="AE53" s="18">
        <v>77.93634317834524</v>
      </c>
      <c r="AH53" s="21">
        <f t="shared" si="0"/>
        <v>1739.7379629562543</v>
      </c>
      <c r="AI53" s="21">
        <f t="shared" si="1"/>
        <v>1407.8909291130606</v>
      </c>
      <c r="AM53" s="20">
        <f t="shared" si="2"/>
        <v>0.55430169931845963</v>
      </c>
      <c r="AN53" s="20">
        <f t="shared" si="3"/>
        <v>1.6206269812065304</v>
      </c>
    </row>
    <row r="54" spans="1:40">
      <c r="A54" s="18" t="s">
        <v>891</v>
      </c>
      <c r="B54" s="18" t="s">
        <v>16</v>
      </c>
      <c r="C54" s="18">
        <v>99.803200000000004</v>
      </c>
      <c r="D54" s="18">
        <v>39.818399999999997</v>
      </c>
      <c r="E54" s="19">
        <v>1.21E-2</v>
      </c>
      <c r="F54" s="19">
        <v>3.5700000000000003E-2</v>
      </c>
      <c r="G54" s="18">
        <v>13.717000000000001</v>
      </c>
      <c r="H54" s="18">
        <v>0.21790000000000001</v>
      </c>
      <c r="I54" s="18">
        <v>45.599699999999999</v>
      </c>
      <c r="J54" s="18">
        <v>0.34849999999999998</v>
      </c>
      <c r="K54" s="19">
        <v>5.4999999999999997E-3</v>
      </c>
      <c r="L54" s="19">
        <v>1.9E-3</v>
      </c>
      <c r="M54" s="19">
        <v>4.1200000000000001E-2</v>
      </c>
      <c r="N54" s="19">
        <v>2.3400000000000001E-2</v>
      </c>
      <c r="O54" s="20">
        <v>0.1787</v>
      </c>
      <c r="P54" s="20">
        <v>0.1771841554056505</v>
      </c>
      <c r="Q54" s="19"/>
      <c r="R54" s="18">
        <v>85.561130093608</v>
      </c>
      <c r="S54" s="21">
        <v>186125.10642547222</v>
      </c>
      <c r="T54" s="18">
        <v>72.520490623020123</v>
      </c>
      <c r="U54" s="21">
        <v>188.94246699483037</v>
      </c>
      <c r="V54" s="21">
        <v>106622.90519511611</v>
      </c>
      <c r="W54" s="21">
        <v>1687.5431940392557</v>
      </c>
      <c r="X54" s="21">
        <v>274982.55984458269</v>
      </c>
      <c r="Y54" s="21">
        <v>2490.6973219157808</v>
      </c>
      <c r="Z54" s="18">
        <v>40.802161185718887</v>
      </c>
      <c r="AA54" s="18">
        <v>8.2919935608635758</v>
      </c>
      <c r="AB54" s="21">
        <v>281.89139840410974</v>
      </c>
      <c r="AC54" s="21">
        <v>184.03697189207369</v>
      </c>
      <c r="AD54" s="21">
        <v>1404.2197614763402</v>
      </c>
      <c r="AE54" s="18">
        <v>0</v>
      </c>
      <c r="AH54" s="21">
        <f t="shared" si="0"/>
        <v>1744.5416572856316</v>
      </c>
      <c r="AI54" s="21">
        <f t="shared" si="1"/>
        <v>1392.3082956973101</v>
      </c>
      <c r="AM54" s="20">
        <f t="shared" si="2"/>
        <v>0.544478131942701</v>
      </c>
      <c r="AN54" s="20">
        <f t="shared" si="3"/>
        <v>1.6361790687406075</v>
      </c>
    </row>
    <row r="55" spans="1:40">
      <c r="A55" s="18" t="s">
        <v>892</v>
      </c>
      <c r="B55" s="18" t="s">
        <v>16</v>
      </c>
      <c r="C55" s="18">
        <v>99.762500000000003</v>
      </c>
      <c r="D55" s="18">
        <v>39.774500000000003</v>
      </c>
      <c r="E55" s="19">
        <v>1.1599999999999999E-2</v>
      </c>
      <c r="F55" s="19">
        <v>3.7400000000000003E-2</v>
      </c>
      <c r="G55" s="18">
        <v>13.7126</v>
      </c>
      <c r="H55" s="18">
        <v>0.21690000000000001</v>
      </c>
      <c r="I55" s="18">
        <v>45.6083</v>
      </c>
      <c r="J55" s="18">
        <v>0.34699999999999998</v>
      </c>
      <c r="K55" s="19">
        <v>5.3E-3</v>
      </c>
      <c r="L55" s="19">
        <v>2.8299999999999999E-2</v>
      </c>
      <c r="M55" s="19">
        <v>4.1399999999999999E-2</v>
      </c>
      <c r="N55" s="19">
        <v>2.4299999999999999E-2</v>
      </c>
      <c r="O55" s="20">
        <v>0.18129999999999999</v>
      </c>
      <c r="P55" s="20">
        <v>0.17976210058782557</v>
      </c>
      <c r="Q55" s="19">
        <v>1.11E-2</v>
      </c>
      <c r="R55" s="18">
        <v>85.567422127480114</v>
      </c>
      <c r="S55" s="21">
        <v>185919.90249532743</v>
      </c>
      <c r="T55" s="18">
        <v>69.523776134465564</v>
      </c>
      <c r="U55" s="21">
        <v>197.93972732791755</v>
      </c>
      <c r="V55" s="21">
        <v>106588.70378206235</v>
      </c>
      <c r="W55" s="21">
        <v>1679.7986176554134</v>
      </c>
      <c r="X55" s="21">
        <v>275034.42093170964</v>
      </c>
      <c r="Y55" s="21">
        <v>2479.9769604154258</v>
      </c>
      <c r="Z55" s="18">
        <v>39.318446233510933</v>
      </c>
      <c r="AA55" s="18">
        <v>123.50706198549432</v>
      </c>
      <c r="AB55" s="21">
        <v>283.25980325073158</v>
      </c>
      <c r="AC55" s="21">
        <v>191.11531696484576</v>
      </c>
      <c r="AD55" s="21">
        <v>1424.6504910781225</v>
      </c>
      <c r="AE55" s="18">
        <v>89.184887554601261</v>
      </c>
      <c r="AH55" s="21">
        <f t="shared" si="0"/>
        <v>1736.5355000700024</v>
      </c>
      <c r="AI55" s="21">
        <f t="shared" si="1"/>
        <v>1412.5657191377859</v>
      </c>
      <c r="AM55" s="20">
        <f t="shared" si="2"/>
        <v>0.5521187081678044</v>
      </c>
      <c r="AN55" s="20">
        <f t="shared" si="3"/>
        <v>1.6291928116703875</v>
      </c>
    </row>
    <row r="56" spans="1:40">
      <c r="A56" s="18" t="s">
        <v>893</v>
      </c>
      <c r="B56" s="18" t="s">
        <v>16</v>
      </c>
      <c r="C56" s="18">
        <v>99.970600000000005</v>
      </c>
      <c r="D56" s="18">
        <v>39.761699999999998</v>
      </c>
      <c r="E56" s="19">
        <v>1.1299999999999999E-2</v>
      </c>
      <c r="F56" s="19">
        <v>4.0399999999999998E-2</v>
      </c>
      <c r="G56" s="18">
        <v>13.714</v>
      </c>
      <c r="H56" s="18">
        <v>0.21759999999999999</v>
      </c>
      <c r="I56" s="18">
        <v>45.583399999999997</v>
      </c>
      <c r="J56" s="18">
        <v>0.35560000000000003</v>
      </c>
      <c r="K56" s="19">
        <v>5.0000000000000001E-3</v>
      </c>
      <c r="L56" s="19">
        <v>5.0099999999999999E-2</v>
      </c>
      <c r="M56" s="19">
        <v>4.0099999999999997E-2</v>
      </c>
      <c r="N56" s="19">
        <v>2.3599999999999999E-2</v>
      </c>
      <c r="O56" s="20">
        <v>0.18709999999999999</v>
      </c>
      <c r="P56" s="20">
        <v>0.18551290137883159</v>
      </c>
      <c r="Q56" s="19">
        <v>1.01E-2</v>
      </c>
      <c r="R56" s="18">
        <v>85.559415367193424</v>
      </c>
      <c r="S56" s="21">
        <v>185860.07082549017</v>
      </c>
      <c r="T56" s="18">
        <v>67.725747441332842</v>
      </c>
      <c r="U56" s="21">
        <v>213.81724556277723</v>
      </c>
      <c r="V56" s="21">
        <v>106599.58604985219</v>
      </c>
      <c r="W56" s="21">
        <v>1685.219821124103</v>
      </c>
      <c r="X56" s="21">
        <v>274884.2649934002</v>
      </c>
      <c r="Y56" s="21">
        <v>2541.4403663507937</v>
      </c>
      <c r="Z56" s="18">
        <v>37.092873805198991</v>
      </c>
      <c r="AA56" s="18">
        <v>218.64677757856063</v>
      </c>
      <c r="AB56" s="21">
        <v>274.36517174768932</v>
      </c>
      <c r="AC56" s="21">
        <v>185.6099374638008</v>
      </c>
      <c r="AD56" s="21">
        <v>1470.2267340359442</v>
      </c>
      <c r="AE56" s="18">
        <v>81.15021300013268</v>
      </c>
      <c r="AH56" s="21">
        <f t="shared" si="0"/>
        <v>1742.1398101209427</v>
      </c>
      <c r="AI56" s="21">
        <f t="shared" si="1"/>
        <v>1457.7553560434621</v>
      </c>
      <c r="AM56" s="20">
        <f t="shared" si="2"/>
        <v>0.57015108249801316</v>
      </c>
      <c r="AN56" s="20">
        <f t="shared" si="3"/>
        <v>1.6342838416897945</v>
      </c>
    </row>
    <row r="57" spans="1:40">
      <c r="A57" s="18" t="s">
        <v>894</v>
      </c>
      <c r="B57" s="18" t="s">
        <v>16</v>
      </c>
      <c r="C57" s="18">
        <v>99.783100000000005</v>
      </c>
      <c r="D57" s="18">
        <v>39.836399999999998</v>
      </c>
      <c r="E57" s="19">
        <v>1.18E-2</v>
      </c>
      <c r="F57" s="19">
        <v>4.1099999999999998E-2</v>
      </c>
      <c r="G57" s="18">
        <v>13.6296</v>
      </c>
      <c r="H57" s="18">
        <v>0.2152</v>
      </c>
      <c r="I57" s="18">
        <v>45.628999999999998</v>
      </c>
      <c r="J57" s="18">
        <v>0.34520000000000001</v>
      </c>
      <c r="K57" s="19">
        <v>4.7999999999999996E-3</v>
      </c>
      <c r="L57" s="19">
        <v>2.8400000000000002E-2</v>
      </c>
      <c r="M57" s="19">
        <v>4.1799999999999997E-2</v>
      </c>
      <c r="N57" s="19">
        <v>2.3800000000000002E-2</v>
      </c>
      <c r="O57" s="20">
        <v>0.1835</v>
      </c>
      <c r="P57" s="20">
        <v>0.18194343881889682</v>
      </c>
      <c r="Q57" s="19">
        <v>9.4999999999999998E-3</v>
      </c>
      <c r="R57" s="18">
        <v>85.6478160819903</v>
      </c>
      <c r="S57" s="21">
        <v>186209.2447111808</v>
      </c>
      <c r="T57" s="18">
        <v>70.722461929887388</v>
      </c>
      <c r="U57" s="21">
        <v>217.52199981757784</v>
      </c>
      <c r="V57" s="21">
        <v>105943.54076309358</v>
      </c>
      <c r="W57" s="21">
        <v>1666.6328378028813</v>
      </c>
      <c r="X57" s="21">
        <v>275159.24936235242</v>
      </c>
      <c r="Y57" s="21">
        <v>2467.1125266150002</v>
      </c>
      <c r="Z57" s="18">
        <v>35.60915885299103</v>
      </c>
      <c r="AA57" s="18">
        <v>123.94348269922398</v>
      </c>
      <c r="AB57" s="21">
        <v>285.99661294397538</v>
      </c>
      <c r="AC57" s="21">
        <v>187.18290303552797</v>
      </c>
      <c r="AD57" s="21">
        <v>1441.9380315103997</v>
      </c>
      <c r="AE57" s="18">
        <v>76.329408267451512</v>
      </c>
      <c r="AH57" s="21">
        <f t="shared" si="0"/>
        <v>1722.9250328034325</v>
      </c>
      <c r="AI57" s="21">
        <f t="shared" si="1"/>
        <v>1429.7066158951113</v>
      </c>
      <c r="AM57" s="20">
        <f t="shared" si="2"/>
        <v>0.55518402878765183</v>
      </c>
      <c r="AN57" s="20">
        <f t="shared" si="3"/>
        <v>1.6262671800408899</v>
      </c>
    </row>
    <row r="58" spans="1:40">
      <c r="A58" s="18" t="s">
        <v>895</v>
      </c>
      <c r="B58" s="18" t="s">
        <v>16</v>
      </c>
      <c r="C58" s="18">
        <v>99.793499999999995</v>
      </c>
      <c r="D58" s="18">
        <v>39.822200000000002</v>
      </c>
      <c r="E58" s="19">
        <v>1.18E-2</v>
      </c>
      <c r="F58" s="19">
        <v>3.95E-2</v>
      </c>
      <c r="G58" s="18">
        <v>13.6883</v>
      </c>
      <c r="H58" s="18">
        <v>0.2185</v>
      </c>
      <c r="I58" s="18">
        <v>45.574100000000001</v>
      </c>
      <c r="J58" s="18">
        <v>0.34399999999999997</v>
      </c>
      <c r="K58" s="19">
        <v>5.1999999999999998E-3</v>
      </c>
      <c r="L58" s="19">
        <v>6.4999999999999997E-3</v>
      </c>
      <c r="M58" s="19">
        <v>8.5999999999999993E-2</v>
      </c>
      <c r="N58" s="19">
        <v>2.3E-2</v>
      </c>
      <c r="O58" s="20">
        <v>0.18090000000000001</v>
      </c>
      <c r="P58" s="20">
        <v>0.17936549363672175</v>
      </c>
      <c r="Q58" s="19"/>
      <c r="R58" s="18">
        <v>85.58005757405661</v>
      </c>
      <c r="S58" s="21">
        <v>186142.86895245517</v>
      </c>
      <c r="T58" s="18">
        <v>70.722461929887388</v>
      </c>
      <c r="U58" s="21">
        <v>209.05399009231934</v>
      </c>
      <c r="V58" s="21">
        <v>106399.81870542449</v>
      </c>
      <c r="W58" s="21">
        <v>1692.1899398695612</v>
      </c>
      <c r="X58" s="21">
        <v>274828.18265499547</v>
      </c>
      <c r="Y58" s="21">
        <v>2458.5362374147162</v>
      </c>
      <c r="Z58" s="18">
        <v>38.576588757406945</v>
      </c>
      <c r="AA58" s="18">
        <v>28.367346392428026</v>
      </c>
      <c r="AB58" s="21">
        <v>588.41408404741344</v>
      </c>
      <c r="AC58" s="21">
        <v>180.89104074861945</v>
      </c>
      <c r="AD58" s="21">
        <v>1421.5073019086174</v>
      </c>
      <c r="AE58" s="18">
        <v>0</v>
      </c>
      <c r="AH58" s="21">
        <f t="shared" si="0"/>
        <v>1749.3453516150091</v>
      </c>
      <c r="AI58" s="21">
        <f t="shared" si="1"/>
        <v>1409.4491924546355</v>
      </c>
      <c r="AM58" s="20">
        <f t="shared" si="2"/>
        <v>0.55033700601725688</v>
      </c>
      <c r="AN58" s="20">
        <f t="shared" si="3"/>
        <v>1.6441243724843149</v>
      </c>
    </row>
    <row r="59" spans="1:40">
      <c r="A59" s="18" t="s">
        <v>896</v>
      </c>
      <c r="B59" s="18" t="s">
        <v>16</v>
      </c>
      <c r="C59" s="18">
        <v>99.833100000000002</v>
      </c>
      <c r="D59" s="18">
        <v>39.846499999999999</v>
      </c>
      <c r="E59" s="19">
        <v>1.21E-2</v>
      </c>
      <c r="F59" s="19">
        <v>4.1300000000000003E-2</v>
      </c>
      <c r="G59" s="18">
        <v>13.6027</v>
      </c>
      <c r="H59" s="18">
        <v>0.21920000000000001</v>
      </c>
      <c r="I59" s="18">
        <v>45.666200000000003</v>
      </c>
      <c r="J59" s="18">
        <v>0.34699999999999998</v>
      </c>
      <c r="K59" s="19">
        <v>4.4999999999999997E-3</v>
      </c>
      <c r="L59" s="19">
        <v>4.0000000000000001E-3</v>
      </c>
      <c r="M59" s="19">
        <v>4.2000000000000003E-2</v>
      </c>
      <c r="N59" s="19">
        <v>2.3400000000000001E-2</v>
      </c>
      <c r="O59" s="20">
        <v>0.18179999999999999</v>
      </c>
      <c r="P59" s="20">
        <v>0.1802578592767054</v>
      </c>
      <c r="Q59" s="19">
        <v>9.2999999999999992E-3</v>
      </c>
      <c r="R59" s="18">
        <v>85.682084149543698</v>
      </c>
      <c r="S59" s="21">
        <v>186256.45563816171</v>
      </c>
      <c r="T59" s="18">
        <v>72.520490623020123</v>
      </c>
      <c r="U59" s="21">
        <v>218.58050103323518</v>
      </c>
      <c r="V59" s="21">
        <v>105734.44576056034</v>
      </c>
      <c r="W59" s="21">
        <v>1697.6111433382509</v>
      </c>
      <c r="X59" s="21">
        <v>275383.57871597144</v>
      </c>
      <c r="Y59" s="21">
        <v>2479.9769604154258</v>
      </c>
      <c r="Z59" s="18">
        <v>33.383586424679088</v>
      </c>
      <c r="AA59" s="18">
        <v>17.456828549186476</v>
      </c>
      <c r="AB59" s="21">
        <v>287.36501779059734</v>
      </c>
      <c r="AC59" s="21">
        <v>184.03697189207369</v>
      </c>
      <c r="AD59" s="21">
        <v>1428.5794775400034</v>
      </c>
      <c r="AE59" s="18">
        <v>74.722473356557799</v>
      </c>
      <c r="AH59" s="21">
        <f t="shared" si="0"/>
        <v>1754.9496616659499</v>
      </c>
      <c r="AI59" s="21">
        <f t="shared" si="1"/>
        <v>1416.4613774917232</v>
      </c>
      <c r="AM59" s="20">
        <f t="shared" si="2"/>
        <v>0.54850786668872153</v>
      </c>
      <c r="AN59" s="20">
        <f t="shared" si="3"/>
        <v>1.6597709942511072</v>
      </c>
    </row>
    <row r="60" spans="1:40">
      <c r="A60" s="18" t="s">
        <v>897</v>
      </c>
      <c r="B60" s="18" t="s">
        <v>16</v>
      </c>
      <c r="C60" s="18">
        <v>99.810500000000005</v>
      </c>
      <c r="D60" s="18">
        <v>39.655099999999997</v>
      </c>
      <c r="E60" s="19">
        <v>1.17E-2</v>
      </c>
      <c r="F60" s="19">
        <v>3.8100000000000002E-2</v>
      </c>
      <c r="G60" s="18">
        <v>13.715999999999999</v>
      </c>
      <c r="H60" s="18">
        <v>0.21390000000000001</v>
      </c>
      <c r="I60" s="18">
        <v>45.6265</v>
      </c>
      <c r="J60" s="18">
        <v>0.35589999999999999</v>
      </c>
      <c r="K60" s="19">
        <v>4.7999999999999996E-3</v>
      </c>
      <c r="L60" s="19"/>
      <c r="M60" s="19">
        <v>0.04</v>
      </c>
      <c r="N60" s="19"/>
      <c r="O60" s="20">
        <v>0.18060000000000001</v>
      </c>
      <c r="P60" s="20">
        <v>0.17906803842339383</v>
      </c>
      <c r="Q60" s="19">
        <v>9.4000000000000004E-3</v>
      </c>
      <c r="R60" s="18">
        <v>85.569287483469026</v>
      </c>
      <c r="S60" s="21">
        <v>185361.78520012714</v>
      </c>
      <c r="T60" s="18">
        <v>70.12311903217649</v>
      </c>
      <c r="U60" s="21">
        <v>201.64448158271813</v>
      </c>
      <c r="V60" s="21">
        <v>106615.1321466948</v>
      </c>
      <c r="W60" s="21">
        <v>1656.5648885038863</v>
      </c>
      <c r="X60" s="21">
        <v>275144.17346493184</v>
      </c>
      <c r="Y60" s="21">
        <v>2543.5844386508647</v>
      </c>
      <c r="Z60" s="18">
        <v>35.60915885299103</v>
      </c>
      <c r="AA60" s="18">
        <v>0.8728414274593238</v>
      </c>
      <c r="AB60" s="21">
        <v>273.6809693243784</v>
      </c>
      <c r="AC60" s="21">
        <v>1162.4215575063456</v>
      </c>
      <c r="AD60" s="21">
        <v>1419.1499100314888</v>
      </c>
      <c r="AE60" s="18">
        <v>75.525940812004663</v>
      </c>
      <c r="AH60" s="21">
        <f t="shared" si="0"/>
        <v>1712.5170284231144</v>
      </c>
      <c r="AI60" s="21">
        <f t="shared" si="1"/>
        <v>1407.1117974422732</v>
      </c>
      <c r="AM60" s="20">
        <f t="shared" si="2"/>
        <v>0.54990390415540202</v>
      </c>
      <c r="AN60" s="20">
        <f t="shared" si="3"/>
        <v>1.606260756743999</v>
      </c>
    </row>
    <row r="61" spans="1:40">
      <c r="A61" s="18" t="s">
        <v>898</v>
      </c>
      <c r="B61" s="18" t="s">
        <v>16</v>
      </c>
      <c r="C61" s="18">
        <v>99.670599999999993</v>
      </c>
      <c r="D61" s="18">
        <v>39.780999999999999</v>
      </c>
      <c r="E61" s="19">
        <v>1.1599999999999999E-2</v>
      </c>
      <c r="F61" s="19">
        <v>3.5999999999999997E-2</v>
      </c>
      <c r="G61" s="18">
        <v>13.675000000000001</v>
      </c>
      <c r="H61" s="18">
        <v>0.21890000000000001</v>
      </c>
      <c r="I61" s="18">
        <v>45.630299999999998</v>
      </c>
      <c r="J61" s="18">
        <v>0.34720000000000001</v>
      </c>
      <c r="K61" s="19">
        <v>4.8999999999999998E-3</v>
      </c>
      <c r="L61" s="19">
        <v>5.9999999999999995E-4</v>
      </c>
      <c r="M61" s="19">
        <v>8.3400000000000002E-2</v>
      </c>
      <c r="N61" s="19">
        <v>2.4899999999999999E-2</v>
      </c>
      <c r="O61" s="20">
        <v>0.1772</v>
      </c>
      <c r="P61" s="20">
        <v>0.17569687933901099</v>
      </c>
      <c r="Q61" s="19">
        <v>8.8000000000000005E-3</v>
      </c>
      <c r="R61" s="18">
        <v>85.607241106331273</v>
      </c>
      <c r="S61" s="21">
        <v>185950.2857651666</v>
      </c>
      <c r="T61" s="18">
        <v>69.523776134465564</v>
      </c>
      <c r="U61" s="21">
        <v>190.53021881831631</v>
      </c>
      <c r="V61" s="21">
        <v>106296.43716142107</v>
      </c>
      <c r="W61" s="21">
        <v>1695.2877704230982</v>
      </c>
      <c r="X61" s="21">
        <v>275167.08882901119</v>
      </c>
      <c r="Y61" s="21">
        <v>2481.4063419488066</v>
      </c>
      <c r="Z61" s="18">
        <v>36.35101632909501</v>
      </c>
      <c r="AA61" s="18">
        <v>2.6185242823779715</v>
      </c>
      <c r="AB61" s="21">
        <v>570.62482104132891</v>
      </c>
      <c r="AC61" s="21">
        <v>195.83421368002712</v>
      </c>
      <c r="AD61" s="21">
        <v>1392.4328020906964</v>
      </c>
      <c r="AE61" s="18">
        <v>70.705136079323523</v>
      </c>
      <c r="AH61" s="21">
        <f t="shared" si="0"/>
        <v>1752.547814501261</v>
      </c>
      <c r="AI61" s="21">
        <f t="shared" si="1"/>
        <v>1380.6213206354971</v>
      </c>
      <c r="AM61" s="20">
        <f t="shared" si="2"/>
        <v>0.5378937084329477</v>
      </c>
      <c r="AN61" s="20">
        <f t="shared" si="3"/>
        <v>1.6487361771494311</v>
      </c>
    </row>
    <row r="62" spans="1:40">
      <c r="A62" s="18" t="s">
        <v>899</v>
      </c>
      <c r="B62" s="18" t="s">
        <v>16</v>
      </c>
      <c r="C62" s="18">
        <v>99.739099999999993</v>
      </c>
      <c r="D62" s="18">
        <v>39.793799999999997</v>
      </c>
      <c r="E62" s="19">
        <v>1.23E-2</v>
      </c>
      <c r="F62" s="19">
        <v>3.6299999999999999E-2</v>
      </c>
      <c r="G62" s="18">
        <v>13.6957</v>
      </c>
      <c r="H62" s="18">
        <v>0.21879999999999999</v>
      </c>
      <c r="I62" s="18">
        <v>45.639099999999999</v>
      </c>
      <c r="J62" s="18">
        <v>0.3453</v>
      </c>
      <c r="K62" s="19">
        <v>5.1999999999999998E-3</v>
      </c>
      <c r="L62" s="19"/>
      <c r="M62" s="19">
        <v>4.19E-2</v>
      </c>
      <c r="N62" s="19">
        <v>2.3699999999999999E-2</v>
      </c>
      <c r="O62" s="20">
        <v>0.17929999999999999</v>
      </c>
      <c r="P62" s="20">
        <v>0.17777906583230627</v>
      </c>
      <c r="Q62" s="19">
        <v>8.6E-3</v>
      </c>
      <c r="R62" s="18">
        <v>85.590972737310949</v>
      </c>
      <c r="S62" s="21">
        <v>186010.11743500383</v>
      </c>
      <c r="T62" s="18">
        <v>73.719176418441947</v>
      </c>
      <c r="U62" s="21">
        <v>192.11797064180229</v>
      </c>
      <c r="V62" s="21">
        <v>106457.33926374219</v>
      </c>
      <c r="W62" s="21">
        <v>1694.5133127847139</v>
      </c>
      <c r="X62" s="21">
        <v>275220.15598793176</v>
      </c>
      <c r="Y62" s="21">
        <v>2467.8272173816904</v>
      </c>
      <c r="Z62" s="18">
        <v>38.576588757406945</v>
      </c>
      <c r="AA62" s="18">
        <v>0</v>
      </c>
      <c r="AB62" s="21">
        <v>286.68081536728636</v>
      </c>
      <c r="AC62" s="21">
        <v>186.39642024966437</v>
      </c>
      <c r="AD62" s="21">
        <v>1408.9345452305977</v>
      </c>
      <c r="AE62" s="18">
        <v>69.098201168429796</v>
      </c>
      <c r="AH62" s="21">
        <f t="shared" si="0"/>
        <v>1751.747198779698</v>
      </c>
      <c r="AI62" s="21">
        <f t="shared" si="1"/>
        <v>1396.9830857220354</v>
      </c>
      <c r="AM62" s="20">
        <f t="shared" si="2"/>
        <v>0.54498705715651541</v>
      </c>
      <c r="AN62" s="20">
        <f t="shared" si="3"/>
        <v>1.6454921857851819</v>
      </c>
    </row>
    <row r="63" spans="1:40">
      <c r="A63" s="18" t="s">
        <v>145</v>
      </c>
      <c r="B63" s="18" t="s">
        <v>27</v>
      </c>
      <c r="C63" s="18">
        <v>98.6708</v>
      </c>
      <c r="D63" s="18">
        <v>40.711100000000002</v>
      </c>
      <c r="E63" s="19">
        <v>1.09E-2</v>
      </c>
      <c r="F63" s="19">
        <v>8.0799999999999997E-2</v>
      </c>
      <c r="G63" s="18">
        <v>9.5063999999999993</v>
      </c>
      <c r="H63" s="18">
        <v>0.14940000000000001</v>
      </c>
      <c r="I63" s="18">
        <v>48.727699999999999</v>
      </c>
      <c r="J63" s="18">
        <v>0.31769999999999998</v>
      </c>
      <c r="K63" s="19">
        <v>7.6E-3</v>
      </c>
      <c r="L63" s="19">
        <v>6.7000000000000002E-3</v>
      </c>
      <c r="M63" s="19">
        <v>9.3399999999999997E-2</v>
      </c>
      <c r="N63" s="19">
        <v>1.9E-2</v>
      </c>
      <c r="O63" s="20">
        <v>0.36199999999999999</v>
      </c>
      <c r="P63" s="20">
        <v>0.35892929074899538</v>
      </c>
      <c r="Q63" s="19">
        <v>7.3000000000000001E-3</v>
      </c>
      <c r="R63" s="18">
        <v>90.135080196061438</v>
      </c>
      <c r="S63" s="21">
        <v>190297.89796169716</v>
      </c>
      <c r="T63" s="18">
        <v>65.328375850489209</v>
      </c>
      <c r="U63" s="21">
        <v>427.63449112555446</v>
      </c>
      <c r="V63" s="21">
        <v>73893.707512346125</v>
      </c>
      <c r="W63" s="21">
        <v>1157.0397117460523</v>
      </c>
      <c r="X63" s="21">
        <v>293845.5226972737</v>
      </c>
      <c r="Y63" s="21">
        <v>2270.5725657751609</v>
      </c>
      <c r="Z63" s="18">
        <v>56.381168183902467</v>
      </c>
      <c r="AA63" s="18">
        <v>29.240187819887346</v>
      </c>
      <c r="AB63" s="21">
        <v>639.04506337242344</v>
      </c>
      <c r="AC63" s="21">
        <v>149.43172931407693</v>
      </c>
      <c r="AD63" s="21">
        <v>2844.5861984019871</v>
      </c>
      <c r="AE63" s="18">
        <v>58.653124247620639</v>
      </c>
      <c r="AH63" s="21">
        <f t="shared" si="0"/>
        <v>1196.1198880150223</v>
      </c>
      <c r="AI63" s="21">
        <f t="shared" si="1"/>
        <v>2820.4566482508462</v>
      </c>
      <c r="AM63" s="20">
        <f t="shared" si="2"/>
        <v>0.71533171106004134</v>
      </c>
      <c r="AN63" s="20">
        <f t="shared" si="3"/>
        <v>1.6187033081472804</v>
      </c>
    </row>
    <row r="64" spans="1:40">
      <c r="A64" s="18" t="s">
        <v>146</v>
      </c>
      <c r="B64" s="18" t="s">
        <v>27</v>
      </c>
      <c r="C64" s="18">
        <v>98.932699999999997</v>
      </c>
      <c r="D64" s="18">
        <v>40.7348</v>
      </c>
      <c r="E64" s="19">
        <v>1.0699999999999999E-2</v>
      </c>
      <c r="F64" s="19">
        <v>7.17E-2</v>
      </c>
      <c r="G64" s="18">
        <v>9.4913000000000007</v>
      </c>
      <c r="H64" s="18">
        <v>0.14899999999999999</v>
      </c>
      <c r="I64" s="18">
        <v>48.740200000000002</v>
      </c>
      <c r="J64" s="18">
        <v>0.31559999999999999</v>
      </c>
      <c r="K64" s="19">
        <v>8.0999999999999996E-3</v>
      </c>
      <c r="L64" s="19">
        <v>1.1999999999999999E-3</v>
      </c>
      <c r="M64" s="19">
        <v>9.1600000000000001E-2</v>
      </c>
      <c r="N64" s="19">
        <v>1.8499999999999999E-2</v>
      </c>
      <c r="O64" s="20">
        <v>0.36130000000000001</v>
      </c>
      <c r="P64" s="20">
        <v>0.35823522858456364</v>
      </c>
      <c r="Q64" s="19">
        <v>6.1999999999999998E-3</v>
      </c>
      <c r="R64" s="18">
        <v>90.151483646822655</v>
      </c>
      <c r="S64" s="21">
        <v>190408.68003788014</v>
      </c>
      <c r="T64" s="18">
        <v>64.129690055067371</v>
      </c>
      <c r="U64" s="21">
        <v>379.47268581314671</v>
      </c>
      <c r="V64" s="21">
        <v>73776.334481184342</v>
      </c>
      <c r="W64" s="21">
        <v>1153.9418811925154</v>
      </c>
      <c r="X64" s="21">
        <v>293920.90218437684</v>
      </c>
      <c r="Y64" s="21">
        <v>2255.5640596746639</v>
      </c>
      <c r="Z64" s="18">
        <v>60.090455564422363</v>
      </c>
      <c r="AA64" s="18">
        <v>5.237048564755943</v>
      </c>
      <c r="AB64" s="21">
        <v>626.7294197528264</v>
      </c>
      <c r="AC64" s="21">
        <v>145.49931538475911</v>
      </c>
      <c r="AD64" s="21">
        <v>2839.0856173553543</v>
      </c>
      <c r="AE64" s="18">
        <v>49.814982237705202</v>
      </c>
      <c r="AH64" s="21">
        <f t="shared" si="0"/>
        <v>1192.9174251287707</v>
      </c>
      <c r="AI64" s="21">
        <f t="shared" si="1"/>
        <v>2815.0027265553344</v>
      </c>
      <c r="AM64" s="20">
        <f t="shared" si="2"/>
        <v>0.7126316249374316</v>
      </c>
      <c r="AN64" s="20">
        <f t="shared" si="3"/>
        <v>1.6169377802756089</v>
      </c>
    </row>
    <row r="65" spans="1:40">
      <c r="A65" s="18" t="s">
        <v>147</v>
      </c>
      <c r="B65" s="18" t="s">
        <v>27</v>
      </c>
      <c r="C65" s="18">
        <v>98.729900000000001</v>
      </c>
      <c r="D65" s="18">
        <v>40.514600000000002</v>
      </c>
      <c r="E65" s="19">
        <v>8.3999999999999995E-3</v>
      </c>
      <c r="F65" s="19">
        <v>5.0999999999999997E-2</v>
      </c>
      <c r="G65" s="18">
        <v>10.2097</v>
      </c>
      <c r="H65" s="18">
        <v>0.15920000000000001</v>
      </c>
      <c r="I65" s="18">
        <v>48.293399999999998</v>
      </c>
      <c r="J65" s="18">
        <v>0.31069999999999998</v>
      </c>
      <c r="K65" s="19">
        <v>7.4000000000000003E-3</v>
      </c>
      <c r="L65" s="19">
        <v>7.3000000000000001E-3</v>
      </c>
      <c r="M65" s="19">
        <v>7.0599999999999996E-2</v>
      </c>
      <c r="N65" s="19">
        <v>1.9199999999999998E-2</v>
      </c>
      <c r="O65" s="20">
        <v>0.34839999999999999</v>
      </c>
      <c r="P65" s="20">
        <v>0.34544465441146405</v>
      </c>
      <c r="Q65" s="19"/>
      <c r="R65" s="18">
        <v>89.397460063353137</v>
      </c>
      <c r="S65" s="21">
        <v>189379.38834271184</v>
      </c>
      <c r="T65" s="18">
        <v>50.344803407716448</v>
      </c>
      <c r="U65" s="21">
        <v>269.91780999261476</v>
      </c>
      <c r="V65" s="21">
        <v>79360.492467053802</v>
      </c>
      <c r="W65" s="21">
        <v>1232.9365603077079</v>
      </c>
      <c r="X65" s="21">
        <v>291226.53779736202</v>
      </c>
      <c r="Y65" s="21">
        <v>2220.5442121068381</v>
      </c>
      <c r="Z65" s="18">
        <v>54.897453231694506</v>
      </c>
      <c r="AA65" s="18">
        <v>31.858712102265319</v>
      </c>
      <c r="AB65" s="21">
        <v>483.04691085752785</v>
      </c>
      <c r="AC65" s="21">
        <v>151.00469488580404</v>
      </c>
      <c r="AD65" s="21">
        <v>2737.7177666388188</v>
      </c>
      <c r="AE65" s="18">
        <v>0</v>
      </c>
      <c r="AH65" s="21">
        <f t="shared" si="0"/>
        <v>1274.5802287281899</v>
      </c>
      <c r="AI65" s="21">
        <f t="shared" si="1"/>
        <v>2714.4947410237428</v>
      </c>
      <c r="AM65" s="20">
        <f t="shared" si="2"/>
        <v>0.7460399448467685</v>
      </c>
      <c r="AN65" s="20">
        <f t="shared" si="3"/>
        <v>1.6060639105249088</v>
      </c>
    </row>
    <row r="66" spans="1:40">
      <c r="A66" s="18" t="s">
        <v>148</v>
      </c>
      <c r="B66" s="18" t="s">
        <v>27</v>
      </c>
      <c r="C66" s="18">
        <v>98.538899999999998</v>
      </c>
      <c r="D66" s="18">
        <v>40.5627</v>
      </c>
      <c r="E66" s="19">
        <v>9.1000000000000004E-3</v>
      </c>
      <c r="F66" s="19">
        <v>5.9499999999999997E-2</v>
      </c>
      <c r="G66" s="18">
        <v>10.1381</v>
      </c>
      <c r="H66" s="18">
        <v>0.15920000000000001</v>
      </c>
      <c r="I66" s="18">
        <v>48.285499999999999</v>
      </c>
      <c r="J66" s="18">
        <v>0.31580000000000003</v>
      </c>
      <c r="K66" s="19">
        <v>7.1000000000000004E-3</v>
      </c>
      <c r="L66" s="19">
        <v>6.7000000000000002E-3</v>
      </c>
      <c r="M66" s="19">
        <v>8.09E-2</v>
      </c>
      <c r="N66" s="19">
        <v>1.9599999999999999E-2</v>
      </c>
      <c r="O66" s="20">
        <v>0.34910000000000002</v>
      </c>
      <c r="P66" s="20">
        <v>0.34613871657589584</v>
      </c>
      <c r="Q66" s="19">
        <v>6.7000000000000002E-3</v>
      </c>
      <c r="R66" s="18">
        <v>89.462438819133013</v>
      </c>
      <c r="S66" s="21">
        <v>189604.22453952197</v>
      </c>
      <c r="T66" s="18">
        <v>54.540203691692824</v>
      </c>
      <c r="U66" s="21">
        <v>314.90411165805062</v>
      </c>
      <c r="V66" s="21">
        <v>78803.942200087971</v>
      </c>
      <c r="W66" s="21">
        <v>1232.9365603077079</v>
      </c>
      <c r="X66" s="21">
        <v>291178.89796151285</v>
      </c>
      <c r="Y66" s="21">
        <v>2256.9934412080452</v>
      </c>
      <c r="Z66" s="18">
        <v>52.671880803382571</v>
      </c>
      <c r="AA66" s="18">
        <v>29.240187819887346</v>
      </c>
      <c r="AB66" s="21">
        <v>553.5197604585552</v>
      </c>
      <c r="AC66" s="21">
        <v>154.15062602925832</v>
      </c>
      <c r="AD66" s="21">
        <v>2743.2183476854525</v>
      </c>
      <c r="AE66" s="18">
        <v>53.832319514939499</v>
      </c>
      <c r="AH66" s="21">
        <f t="shared" si="0"/>
        <v>1274.5802287281899</v>
      </c>
      <c r="AI66" s="21">
        <f t="shared" si="1"/>
        <v>2719.9486627192555</v>
      </c>
      <c r="AM66" s="20">
        <f t="shared" si="2"/>
        <v>0.74241787995845354</v>
      </c>
      <c r="AN66" s="20">
        <f t="shared" si="3"/>
        <v>1.6174066844168198</v>
      </c>
    </row>
    <row r="67" spans="1:40">
      <c r="A67" s="18" t="s">
        <v>149</v>
      </c>
      <c r="B67" s="18" t="s">
        <v>27</v>
      </c>
      <c r="C67" s="18">
        <v>98.916600000000003</v>
      </c>
      <c r="D67" s="18">
        <v>40.4482</v>
      </c>
      <c r="E67" s="19">
        <v>9.4000000000000004E-3</v>
      </c>
      <c r="F67" s="19">
        <v>5.8700000000000002E-2</v>
      </c>
      <c r="G67" s="18">
        <v>10.099399999999999</v>
      </c>
      <c r="H67" s="18">
        <v>0.15790000000000001</v>
      </c>
      <c r="I67" s="18">
        <v>48.252800000000001</v>
      </c>
      <c r="J67" s="18">
        <v>0.31069999999999998</v>
      </c>
      <c r="K67" s="19">
        <v>6.4000000000000003E-3</v>
      </c>
      <c r="L67" s="19">
        <v>8.8000000000000005E-3</v>
      </c>
      <c r="M67" s="19">
        <v>7.5499999999999998E-2</v>
      </c>
      <c r="N67" s="19">
        <v>2.01E-2</v>
      </c>
      <c r="O67" s="20">
        <v>0.34110000000000001</v>
      </c>
      <c r="P67" s="20">
        <v>0.33820657755381861</v>
      </c>
      <c r="Q67" s="19"/>
      <c r="R67" s="18">
        <v>89.492070549688634</v>
      </c>
      <c r="S67" s="21">
        <v>189069.01155543129</v>
      </c>
      <c r="T67" s="18">
        <v>56.338232384825552</v>
      </c>
      <c r="U67" s="21">
        <v>310.67010679542142</v>
      </c>
      <c r="V67" s="21">
        <v>78503.125226183241</v>
      </c>
      <c r="W67" s="21">
        <v>1222.8686110087128</v>
      </c>
      <c r="X67" s="21">
        <v>290981.70522325102</v>
      </c>
      <c r="Y67" s="21">
        <v>2220.5442121068381</v>
      </c>
      <c r="Z67" s="18">
        <v>47.478878470654706</v>
      </c>
      <c r="AA67" s="18">
        <v>38.405022808210248</v>
      </c>
      <c r="AB67" s="21">
        <v>516.57282959976419</v>
      </c>
      <c r="AC67" s="21">
        <v>158.08303995857611</v>
      </c>
      <c r="AD67" s="21">
        <v>2680.3545642953536</v>
      </c>
      <c r="AE67" s="18">
        <v>1695.3163309928707</v>
      </c>
      <c r="AH67" s="21">
        <f t="shared" si="0"/>
        <v>1264.1722243478719</v>
      </c>
      <c r="AI67" s="21">
        <f t="shared" si="1"/>
        <v>2657.6181290562536</v>
      </c>
      <c r="AM67" s="20">
        <f t="shared" si="2"/>
        <v>0.72312522139497226</v>
      </c>
      <c r="AN67" s="20">
        <f t="shared" si="3"/>
        <v>1.6103463660912074</v>
      </c>
    </row>
    <row r="68" spans="1:40">
      <c r="A68" s="18" t="s">
        <v>150</v>
      </c>
      <c r="B68" s="18" t="s">
        <v>27</v>
      </c>
      <c r="C68" s="18">
        <v>98.944400000000002</v>
      </c>
      <c r="D68" s="18">
        <v>40.4773</v>
      </c>
      <c r="E68" s="19">
        <v>8.5000000000000006E-3</v>
      </c>
      <c r="F68" s="19">
        <v>4.9200000000000001E-2</v>
      </c>
      <c r="G68" s="18">
        <v>10.167299999999999</v>
      </c>
      <c r="H68" s="18">
        <v>0.15989999999999999</v>
      </c>
      <c r="I68" s="18">
        <v>48.219000000000001</v>
      </c>
      <c r="J68" s="18">
        <v>0.31069999999999998</v>
      </c>
      <c r="K68" s="19">
        <v>8.6E-3</v>
      </c>
      <c r="L68" s="19">
        <v>4.4400000000000002E-2</v>
      </c>
      <c r="M68" s="19">
        <v>7.0199999999999999E-2</v>
      </c>
      <c r="N68" s="19"/>
      <c r="O68" s="20">
        <v>0.34339999999999998</v>
      </c>
      <c r="P68" s="20">
        <v>0.34048706752266578</v>
      </c>
      <c r="Q68" s="19">
        <v>6.1000000000000004E-3</v>
      </c>
      <c r="R68" s="18">
        <v>89.422265863732591</v>
      </c>
      <c r="S68" s="21">
        <v>189205.03511732683</v>
      </c>
      <c r="T68" s="18">
        <v>50.94414630542736</v>
      </c>
      <c r="U68" s="21">
        <v>260.39129905169904</v>
      </c>
      <c r="V68" s="21">
        <v>79030.915213990229</v>
      </c>
      <c r="W68" s="21">
        <v>1238.3577637763974</v>
      </c>
      <c r="X68" s="21">
        <v>290777.87909012416</v>
      </c>
      <c r="Y68" s="21">
        <v>2220.5442121068381</v>
      </c>
      <c r="Z68" s="18">
        <v>63.79974294494226</v>
      </c>
      <c r="AA68" s="18">
        <v>193.77079689596988</v>
      </c>
      <c r="AB68" s="21">
        <v>480.31010116428399</v>
      </c>
      <c r="AC68" s="21">
        <v>1064.897692059264</v>
      </c>
      <c r="AD68" s="21">
        <v>2698.427902020007</v>
      </c>
      <c r="AE68" s="18">
        <v>49.011514782258352</v>
      </c>
      <c r="AH68" s="21">
        <f t="shared" si="0"/>
        <v>1280.1845387791302</v>
      </c>
      <c r="AI68" s="21">
        <f t="shared" si="1"/>
        <v>2675.5381574843668</v>
      </c>
      <c r="AM68" s="20">
        <f t="shared" si="2"/>
        <v>0.73340938933498034</v>
      </c>
      <c r="AN68" s="20">
        <f t="shared" si="3"/>
        <v>1.6198528579769111</v>
      </c>
    </row>
    <row r="69" spans="1:40">
      <c r="A69" s="18" t="s">
        <v>151</v>
      </c>
      <c r="B69" s="18" t="s">
        <v>27</v>
      </c>
      <c r="C69" s="18">
        <v>99.258300000000006</v>
      </c>
      <c r="D69" s="18">
        <v>40.389600000000002</v>
      </c>
      <c r="E69" s="19">
        <v>8.3999999999999995E-3</v>
      </c>
      <c r="F69" s="19">
        <v>5.1499999999999997E-2</v>
      </c>
      <c r="G69" s="18">
        <v>10.2964</v>
      </c>
      <c r="H69" s="18">
        <v>0.15840000000000001</v>
      </c>
      <c r="I69" s="18">
        <v>48.177300000000002</v>
      </c>
      <c r="J69" s="18">
        <v>0.31030000000000002</v>
      </c>
      <c r="K69" s="19">
        <v>8.6E-3</v>
      </c>
      <c r="L69" s="19">
        <v>4.5999999999999999E-3</v>
      </c>
      <c r="M69" s="19"/>
      <c r="N69" s="19"/>
      <c r="O69" s="20">
        <v>0.3427</v>
      </c>
      <c r="P69" s="20">
        <v>0.33979300535823403</v>
      </c>
      <c r="Q69" s="19">
        <v>6.3E-3</v>
      </c>
      <c r="R69" s="18">
        <v>89.294054461992843</v>
      </c>
      <c r="S69" s="21">
        <v>188795.09469195781</v>
      </c>
      <c r="T69" s="18">
        <v>50.344803407716448</v>
      </c>
      <c r="U69" s="21">
        <v>272.56406303175805</v>
      </c>
      <c r="V69" s="21">
        <v>80034.415765181417</v>
      </c>
      <c r="W69" s="21">
        <v>1226.740899200634</v>
      </c>
      <c r="X69" s="21">
        <v>290526.41312114807</v>
      </c>
      <c r="Y69" s="21">
        <v>2217.6854490400769</v>
      </c>
      <c r="Z69" s="18">
        <v>63.79974294494226</v>
      </c>
      <c r="AA69" s="18">
        <v>20.075352831564448</v>
      </c>
      <c r="AB69" s="21">
        <v>758.09628502852809</v>
      </c>
      <c r="AC69" s="21">
        <v>1062.5382437016733</v>
      </c>
      <c r="AD69" s="21">
        <v>2692.9273209733733</v>
      </c>
      <c r="AE69" s="18">
        <v>50.618449693152066</v>
      </c>
      <c r="AH69" s="21">
        <f t="shared" ref="AH69:AH132" si="4">W69*AH$3</f>
        <v>1268.1753029556864</v>
      </c>
      <c r="AI69" s="21">
        <f t="shared" ref="AI69:AI132" si="5">AD69*AI$3</f>
        <v>2670.0842357888541</v>
      </c>
      <c r="AM69" s="20">
        <f t="shared" si="2"/>
        <v>0.74184946737467716</v>
      </c>
      <c r="AN69" s="20">
        <f t="shared" si="3"/>
        <v>1.5845374653280095</v>
      </c>
    </row>
    <row r="70" spans="1:40">
      <c r="A70" s="18" t="s">
        <v>152</v>
      </c>
      <c r="B70" s="18" t="s">
        <v>27</v>
      </c>
      <c r="C70" s="18">
        <v>99.056700000000006</v>
      </c>
      <c r="D70" s="18">
        <v>40.491999999999997</v>
      </c>
      <c r="E70" s="19">
        <v>9.1000000000000004E-3</v>
      </c>
      <c r="F70" s="19">
        <v>5.2299999999999999E-2</v>
      </c>
      <c r="G70" s="18">
        <v>10.165900000000001</v>
      </c>
      <c r="H70" s="18">
        <v>0.15959999999999999</v>
      </c>
      <c r="I70" s="18">
        <v>48.194600000000001</v>
      </c>
      <c r="J70" s="18">
        <v>0.31040000000000001</v>
      </c>
      <c r="K70" s="19">
        <v>7.6E-3</v>
      </c>
      <c r="L70" s="19">
        <v>8.3999999999999995E-3</v>
      </c>
      <c r="M70" s="19"/>
      <c r="N70" s="19"/>
      <c r="O70" s="20">
        <v>0.34310000000000002</v>
      </c>
      <c r="P70" s="20">
        <v>0.34018961230933792</v>
      </c>
      <c r="Q70" s="19">
        <v>6.8999999999999999E-3</v>
      </c>
      <c r="R70" s="18">
        <v>89.418780274185465</v>
      </c>
      <c r="S70" s="21">
        <v>189273.7480506555</v>
      </c>
      <c r="T70" s="18">
        <v>54.540203691692824</v>
      </c>
      <c r="U70" s="21">
        <v>276.79806789438732</v>
      </c>
      <c r="V70" s="21">
        <v>79020.032946200416</v>
      </c>
      <c r="W70" s="21">
        <v>1236.0343908612447</v>
      </c>
      <c r="X70" s="21">
        <v>290630.73833129875</v>
      </c>
      <c r="Y70" s="21">
        <v>2218.4001398067676</v>
      </c>
      <c r="Z70" s="18">
        <v>56.381168183902467</v>
      </c>
      <c r="AA70" s="18">
        <v>36.6593399532916</v>
      </c>
      <c r="AB70" s="21">
        <v>787.51698923089873</v>
      </c>
      <c r="AC70" s="21">
        <v>1062.5382437016733</v>
      </c>
      <c r="AD70" s="21">
        <v>2696.0705101428784</v>
      </c>
      <c r="AE70" s="18">
        <v>55.439254425833212</v>
      </c>
      <c r="AH70" s="21">
        <f t="shared" si="4"/>
        <v>1277.7826916144415</v>
      </c>
      <c r="AI70" s="21">
        <f t="shared" si="5"/>
        <v>2673.200762472004</v>
      </c>
      <c r="AM70" s="20">
        <f t="shared" ref="AM70:AM133" si="6">AD70/(X70/V70)/1000</f>
        <v>0.73303870664194792</v>
      </c>
      <c r="AN70" s="20">
        <f t="shared" ref="AN70:AN133" si="7">AH70/V70*100</f>
        <v>1.6170363944095041</v>
      </c>
    </row>
    <row r="71" spans="1:40">
      <c r="A71" s="18" t="s">
        <v>153</v>
      </c>
      <c r="B71" s="18" t="s">
        <v>27</v>
      </c>
      <c r="C71" s="18">
        <v>98.742000000000004</v>
      </c>
      <c r="D71" s="18">
        <v>40.5501</v>
      </c>
      <c r="E71" s="19">
        <v>8.3000000000000001E-3</v>
      </c>
      <c r="F71" s="19">
        <v>5.4100000000000002E-2</v>
      </c>
      <c r="G71" s="18">
        <v>10.1882</v>
      </c>
      <c r="H71" s="18">
        <v>0.1605</v>
      </c>
      <c r="I71" s="18">
        <v>48.277299999999997</v>
      </c>
      <c r="J71" s="18">
        <v>0.32929999999999998</v>
      </c>
      <c r="K71" s="19">
        <v>5.7999999999999996E-3</v>
      </c>
      <c r="L71" s="19">
        <v>0</v>
      </c>
      <c r="M71" s="19">
        <v>7.3099999999999998E-2</v>
      </c>
      <c r="N71" s="19">
        <v>1.95E-2</v>
      </c>
      <c r="O71" s="20">
        <v>0.3261</v>
      </c>
      <c r="P71" s="20">
        <v>0.32333381688742374</v>
      </c>
      <c r="Q71" s="19">
        <v>7.6E-3</v>
      </c>
      <c r="R71" s="18">
        <v>89.414268928757963</v>
      </c>
      <c r="S71" s="21">
        <v>189545.32773952596</v>
      </c>
      <c r="T71" s="18">
        <v>49.745460510005536</v>
      </c>
      <c r="U71" s="21">
        <v>286.32457883530316</v>
      </c>
      <c r="V71" s="21">
        <v>79193.371925995627</v>
      </c>
      <c r="W71" s="21">
        <v>1243.0045096067029</v>
      </c>
      <c r="X71" s="21">
        <v>291129.44901797315</v>
      </c>
      <c r="Y71" s="21">
        <v>2353.4766947112385</v>
      </c>
      <c r="Z71" s="18">
        <v>43.027733614030822</v>
      </c>
      <c r="AA71" s="18">
        <v>0</v>
      </c>
      <c r="AB71" s="21">
        <v>500.15197144030145</v>
      </c>
      <c r="AC71" s="21">
        <v>153.36414324339475</v>
      </c>
      <c r="AD71" s="21">
        <v>2562.4849704389176</v>
      </c>
      <c r="AE71" s="18">
        <v>61.063526613961216</v>
      </c>
      <c r="AH71" s="21">
        <f t="shared" si="4"/>
        <v>1284.988233108508</v>
      </c>
      <c r="AI71" s="21">
        <f t="shared" si="5"/>
        <v>2540.7483784381247</v>
      </c>
      <c r="AM71" s="20">
        <f t="shared" si="6"/>
        <v>0.6970501472910593</v>
      </c>
      <c r="AN71" s="20">
        <f t="shared" si="7"/>
        <v>1.6225956817564224</v>
      </c>
    </row>
    <row r="72" spans="1:40">
      <c r="A72" s="18" t="s">
        <v>154</v>
      </c>
      <c r="B72" s="18" t="s">
        <v>27</v>
      </c>
      <c r="C72" s="18">
        <v>98.902500000000003</v>
      </c>
      <c r="D72" s="18">
        <v>40.514600000000002</v>
      </c>
      <c r="E72" s="19">
        <v>9.1000000000000004E-3</v>
      </c>
      <c r="F72" s="19">
        <v>5.4800000000000001E-2</v>
      </c>
      <c r="G72" s="18">
        <v>10.404199999999999</v>
      </c>
      <c r="H72" s="18">
        <v>0.16089999999999999</v>
      </c>
      <c r="I72" s="18">
        <v>48.097900000000003</v>
      </c>
      <c r="J72" s="18">
        <v>0.32119999999999999</v>
      </c>
      <c r="K72" s="19">
        <v>6.7999999999999996E-3</v>
      </c>
      <c r="L72" s="19">
        <v>5.3E-3</v>
      </c>
      <c r="M72" s="19">
        <v>7.0400000000000004E-2</v>
      </c>
      <c r="N72" s="19">
        <v>1.9699999999999999E-2</v>
      </c>
      <c r="O72" s="20">
        <v>0.3261</v>
      </c>
      <c r="P72" s="20">
        <v>0.32333381688742374</v>
      </c>
      <c r="Q72" s="19">
        <v>9.1000000000000004E-3</v>
      </c>
      <c r="R72" s="18">
        <v>89.178170802947321</v>
      </c>
      <c r="S72" s="21">
        <v>189379.38834271184</v>
      </c>
      <c r="T72" s="18">
        <v>54.540203691692824</v>
      </c>
      <c r="U72" s="21">
        <v>290.02933309010376</v>
      </c>
      <c r="V72" s="21">
        <v>80872.350384998703</v>
      </c>
      <c r="W72" s="21">
        <v>1246.1023401602397</v>
      </c>
      <c r="X72" s="21">
        <v>290047.60261906887</v>
      </c>
      <c r="Y72" s="21">
        <v>2295.5867426093223</v>
      </c>
      <c r="Z72" s="18">
        <v>50.446308375070622</v>
      </c>
      <c r="AA72" s="18">
        <v>23.130297827672081</v>
      </c>
      <c r="AB72" s="21">
        <v>481.67850601090601</v>
      </c>
      <c r="AC72" s="21">
        <v>154.93710881512186</v>
      </c>
      <c r="AD72" s="21">
        <v>2562.4849704389176</v>
      </c>
      <c r="AE72" s="18">
        <v>73.1155384456641</v>
      </c>
      <c r="AH72" s="21">
        <f t="shared" si="4"/>
        <v>1288.1906959947596</v>
      </c>
      <c r="AI72" s="21">
        <f t="shared" si="5"/>
        <v>2540.7483784381247</v>
      </c>
      <c r="AM72" s="20">
        <f t="shared" si="6"/>
        <v>0.71448334864466412</v>
      </c>
      <c r="AN72" s="20">
        <f t="shared" si="7"/>
        <v>1.5928691201161262</v>
      </c>
    </row>
    <row r="73" spans="1:40">
      <c r="A73" s="18" t="s">
        <v>155</v>
      </c>
      <c r="B73" s="18" t="s">
        <v>27</v>
      </c>
      <c r="C73" s="18">
        <v>98.837000000000003</v>
      </c>
      <c r="D73" s="18">
        <v>40.500999999999998</v>
      </c>
      <c r="E73" s="19">
        <v>8.6999999999999994E-3</v>
      </c>
      <c r="F73" s="19">
        <v>5.1799999999999999E-2</v>
      </c>
      <c r="G73" s="18">
        <v>10.3908</v>
      </c>
      <c r="H73" s="18">
        <v>0.16239999999999999</v>
      </c>
      <c r="I73" s="18">
        <v>48.099400000000003</v>
      </c>
      <c r="J73" s="18">
        <v>0.31859999999999999</v>
      </c>
      <c r="K73" s="19">
        <v>7.1999999999999998E-3</v>
      </c>
      <c r="L73" s="19">
        <v>6.0000000000000001E-3</v>
      </c>
      <c r="M73" s="19"/>
      <c r="N73" s="19">
        <v>1.9400000000000001E-2</v>
      </c>
      <c r="O73" s="20">
        <v>0.3306</v>
      </c>
      <c r="P73" s="20">
        <v>0.32779564508734221</v>
      </c>
      <c r="Q73" s="19"/>
      <c r="R73" s="18">
        <v>89.190902742386967</v>
      </c>
      <c r="S73" s="21">
        <v>189315.81719350981</v>
      </c>
      <c r="T73" s="18">
        <v>52.142832100849176</v>
      </c>
      <c r="U73" s="21">
        <v>274.15181485524408</v>
      </c>
      <c r="V73" s="21">
        <v>80768.191536153128</v>
      </c>
      <c r="W73" s="21">
        <v>1257.7192047360033</v>
      </c>
      <c r="X73" s="21">
        <v>290056.64815752121</v>
      </c>
      <c r="Y73" s="21">
        <v>2277.0047826753739</v>
      </c>
      <c r="Z73" s="18">
        <v>53.413738279486537</v>
      </c>
      <c r="AA73" s="18">
        <v>26.185242823779713</v>
      </c>
      <c r="AB73" s="21">
        <v>0</v>
      </c>
      <c r="AC73" s="21">
        <v>152.57766045753118</v>
      </c>
      <c r="AD73" s="21">
        <v>2597.8458485958481</v>
      </c>
      <c r="AE73" s="18">
        <v>835.60615366473246</v>
      </c>
      <c r="AH73" s="21">
        <f t="shared" si="4"/>
        <v>1300.1999318182036</v>
      </c>
      <c r="AI73" s="21">
        <f t="shared" si="5"/>
        <v>2575.8093036235632</v>
      </c>
      <c r="AM73" s="20">
        <f t="shared" si="6"/>
        <v>0.72338735351737526</v>
      </c>
      <c r="AN73" s="20">
        <f t="shared" si="7"/>
        <v>1.609792056859678</v>
      </c>
    </row>
    <row r="74" spans="1:40">
      <c r="A74" s="18" t="s">
        <v>156</v>
      </c>
      <c r="B74" s="18" t="s">
        <v>27</v>
      </c>
      <c r="C74" s="18">
        <v>98.871399999999994</v>
      </c>
      <c r="D74" s="18">
        <v>40.588099999999997</v>
      </c>
      <c r="E74" s="19">
        <v>8.0999999999999996E-3</v>
      </c>
      <c r="F74" s="19">
        <v>5.1299999999999998E-2</v>
      </c>
      <c r="G74" s="18">
        <v>10.2052</v>
      </c>
      <c r="H74" s="18">
        <v>0.15720000000000001</v>
      </c>
      <c r="I74" s="18">
        <v>48.224299999999999</v>
      </c>
      <c r="J74" s="18">
        <v>0.3266</v>
      </c>
      <c r="K74" s="19">
        <v>6.7000000000000002E-3</v>
      </c>
      <c r="L74" s="19">
        <v>8.2000000000000007E-3</v>
      </c>
      <c r="M74" s="19">
        <v>7.4300000000000005E-2</v>
      </c>
      <c r="N74" s="19">
        <v>0.02</v>
      </c>
      <c r="O74" s="20">
        <v>0.32319999999999999</v>
      </c>
      <c r="P74" s="20">
        <v>0.32045841649192075</v>
      </c>
      <c r="Q74" s="19">
        <v>6.8999999999999999E-3</v>
      </c>
      <c r="R74" s="18">
        <v>89.38806322856756</v>
      </c>
      <c r="S74" s="21">
        <v>189722.95300935517</v>
      </c>
      <c r="T74" s="18">
        <v>48.546774714583712</v>
      </c>
      <c r="U74" s="21">
        <v>271.50556181610079</v>
      </c>
      <c r="V74" s="21">
        <v>79325.513749157908</v>
      </c>
      <c r="W74" s="21">
        <v>1217.4474075400231</v>
      </c>
      <c r="X74" s="21">
        <v>290809.83999265585</v>
      </c>
      <c r="Y74" s="21">
        <v>2334.1800440105999</v>
      </c>
      <c r="Z74" s="18">
        <v>49.704450898966641</v>
      </c>
      <c r="AA74" s="18">
        <v>35.786498525832279</v>
      </c>
      <c r="AB74" s="21">
        <v>508.36240052003291</v>
      </c>
      <c r="AC74" s="21">
        <v>157.29655717271254</v>
      </c>
      <c r="AD74" s="21">
        <v>2539.6968489600063</v>
      </c>
      <c r="AE74" s="18">
        <v>55.439254425833212</v>
      </c>
      <c r="AH74" s="21">
        <f t="shared" si="4"/>
        <v>1258.5679142969311</v>
      </c>
      <c r="AI74" s="21">
        <f t="shared" si="5"/>
        <v>2518.1535599852859</v>
      </c>
      <c r="AM74" s="20">
        <f t="shared" si="6"/>
        <v>0.69276458222994708</v>
      </c>
      <c r="AN74" s="20">
        <f t="shared" si="7"/>
        <v>1.5865865278562934</v>
      </c>
    </row>
    <row r="75" spans="1:40">
      <c r="A75" s="18" t="s">
        <v>157</v>
      </c>
      <c r="B75" s="18" t="s">
        <v>27</v>
      </c>
      <c r="C75" s="18">
        <v>99.167400000000001</v>
      </c>
      <c r="D75" s="18">
        <v>40.476999999999997</v>
      </c>
      <c r="E75" s="19">
        <v>8.3000000000000001E-3</v>
      </c>
      <c r="F75" s="19">
        <v>5.4399999999999997E-2</v>
      </c>
      <c r="G75" s="18">
        <v>10.5075</v>
      </c>
      <c r="H75" s="18">
        <v>0.1613</v>
      </c>
      <c r="I75" s="18">
        <v>48.019799999999996</v>
      </c>
      <c r="J75" s="18">
        <v>0.31850000000000001</v>
      </c>
      <c r="K75" s="19">
        <v>7.4999999999999997E-3</v>
      </c>
      <c r="L75" s="19">
        <v>8.3999999999999995E-3</v>
      </c>
      <c r="M75" s="19">
        <v>7.4800000000000005E-2</v>
      </c>
      <c r="N75" s="19">
        <v>1.89E-2</v>
      </c>
      <c r="O75" s="20">
        <v>0.33650000000000002</v>
      </c>
      <c r="P75" s="20">
        <v>0.33364559761612417</v>
      </c>
      <c r="Q75" s="19">
        <v>7.3000000000000001E-3</v>
      </c>
      <c r="R75" s="18">
        <v>89.066639759535107</v>
      </c>
      <c r="S75" s="21">
        <v>189203.63281256502</v>
      </c>
      <c r="T75" s="18">
        <v>49.745460510005536</v>
      </c>
      <c r="U75" s="21">
        <v>287.91233065878913</v>
      </c>
      <c r="V75" s="21">
        <v>81675.306286920066</v>
      </c>
      <c r="W75" s="21">
        <v>1249.2001707137767</v>
      </c>
      <c r="X75" s="21">
        <v>289576.63158364838</v>
      </c>
      <c r="Y75" s="21">
        <v>2276.2900919086837</v>
      </c>
      <c r="Z75" s="18">
        <v>55.639310707798487</v>
      </c>
      <c r="AA75" s="18">
        <v>36.6593399532916</v>
      </c>
      <c r="AB75" s="21">
        <v>511.78341263658757</v>
      </c>
      <c r="AC75" s="21">
        <v>148.64524652821336</v>
      </c>
      <c r="AD75" s="21">
        <v>2644.2078888460464</v>
      </c>
      <c r="AE75" s="18">
        <v>58.653124247620639</v>
      </c>
      <c r="AH75" s="21">
        <f t="shared" si="4"/>
        <v>1291.3931588810115</v>
      </c>
      <c r="AI75" s="21">
        <f t="shared" si="5"/>
        <v>2621.7780722000271</v>
      </c>
      <c r="AM75" s="20">
        <f t="shared" si="6"/>
        <v>0.74580081972327972</v>
      </c>
      <c r="AN75" s="20">
        <f t="shared" si="7"/>
        <v>1.5811304757700337</v>
      </c>
    </row>
    <row r="76" spans="1:40">
      <c r="A76" s="18" t="s">
        <v>158</v>
      </c>
      <c r="B76" s="18" t="s">
        <v>27</v>
      </c>
      <c r="C76" s="18">
        <v>99.114999999999995</v>
      </c>
      <c r="D76" s="18">
        <v>40.508499999999998</v>
      </c>
      <c r="E76" s="19">
        <v>8.6E-3</v>
      </c>
      <c r="F76" s="19">
        <v>5.57E-2</v>
      </c>
      <c r="G76" s="18">
        <v>10.351599999999999</v>
      </c>
      <c r="H76" s="18">
        <v>0.15970000000000001</v>
      </c>
      <c r="I76" s="18">
        <v>48.1663</v>
      </c>
      <c r="J76" s="18">
        <v>0.32229999999999998</v>
      </c>
      <c r="K76" s="19">
        <v>4.4999999999999997E-3</v>
      </c>
      <c r="L76" s="19"/>
      <c r="M76" s="19">
        <v>7.1599999999999997E-2</v>
      </c>
      <c r="N76" s="19">
        <v>1.95E-2</v>
      </c>
      <c r="O76" s="20">
        <v>0.32569999999999999</v>
      </c>
      <c r="P76" s="20">
        <v>0.32293720993631986</v>
      </c>
      <c r="Q76" s="19">
        <v>6.1000000000000004E-3</v>
      </c>
      <c r="R76" s="18">
        <v>89.240640640083811</v>
      </c>
      <c r="S76" s="21">
        <v>189350.87481255503</v>
      </c>
      <c r="T76" s="18">
        <v>51.543489203138265</v>
      </c>
      <c r="U76" s="21">
        <v>294.79258856056168</v>
      </c>
      <c r="V76" s="21">
        <v>80463.488038037758</v>
      </c>
      <c r="W76" s="21">
        <v>1236.808848499629</v>
      </c>
      <c r="X76" s="21">
        <v>290460.07917249727</v>
      </c>
      <c r="Y76" s="21">
        <v>2303.4483410429157</v>
      </c>
      <c r="Z76" s="18">
        <v>33.383586424679088</v>
      </c>
      <c r="AA76" s="18">
        <v>0</v>
      </c>
      <c r="AB76" s="21">
        <v>489.88893509063729</v>
      </c>
      <c r="AC76" s="21">
        <v>153.36414324339475</v>
      </c>
      <c r="AD76" s="21">
        <v>2559.3417812694124</v>
      </c>
      <c r="AE76" s="18">
        <v>49.011514782258352</v>
      </c>
      <c r="AH76" s="21">
        <f t="shared" si="4"/>
        <v>1278.5833073360045</v>
      </c>
      <c r="AI76" s="21">
        <f t="shared" si="5"/>
        <v>2537.6318517549744</v>
      </c>
      <c r="AM76" s="20">
        <f t="shared" si="6"/>
        <v>0.70899094770308391</v>
      </c>
      <c r="AN76" s="20">
        <f t="shared" si="7"/>
        <v>1.5890229699358493</v>
      </c>
    </row>
    <row r="77" spans="1:40">
      <c r="A77" s="18" t="s">
        <v>159</v>
      </c>
      <c r="B77" s="18" t="s">
        <v>27</v>
      </c>
      <c r="C77" s="18">
        <v>99.216399999999993</v>
      </c>
      <c r="D77" s="18">
        <v>40.446899999999999</v>
      </c>
      <c r="E77" s="19">
        <v>1.18E-2</v>
      </c>
      <c r="F77" s="19">
        <v>4.9599999999999998E-2</v>
      </c>
      <c r="G77" s="18">
        <v>10.623200000000001</v>
      </c>
      <c r="H77" s="18">
        <v>0.1633</v>
      </c>
      <c r="I77" s="18">
        <v>47.965899999999998</v>
      </c>
      <c r="J77" s="18">
        <v>0.2898</v>
      </c>
      <c r="K77" s="19">
        <v>7.3000000000000001E-3</v>
      </c>
      <c r="L77" s="19">
        <v>2.35E-2</v>
      </c>
      <c r="M77" s="19">
        <v>6.3299999999999995E-2</v>
      </c>
      <c r="N77" s="19">
        <v>1.9699999999999999E-2</v>
      </c>
      <c r="O77" s="20">
        <v>0.3271</v>
      </c>
      <c r="P77" s="20">
        <v>0.3243253342651834</v>
      </c>
      <c r="Q77" s="19">
        <v>8.8000000000000005E-3</v>
      </c>
      <c r="R77" s="18">
        <v>88.948506813035223</v>
      </c>
      <c r="S77" s="21">
        <v>189062.93490146345</v>
      </c>
      <c r="T77" s="18">
        <v>70.722461929887388</v>
      </c>
      <c r="U77" s="21">
        <v>262.50830148301361</v>
      </c>
      <c r="V77" s="21">
        <v>82574.647989265693</v>
      </c>
      <c r="W77" s="21">
        <v>1264.6893234814615</v>
      </c>
      <c r="X77" s="21">
        <v>289251.59523525962</v>
      </c>
      <c r="Y77" s="21">
        <v>2071.1738418685604</v>
      </c>
      <c r="Z77" s="18">
        <v>54.155595755590518</v>
      </c>
      <c r="AA77" s="18">
        <v>102.55886772647054</v>
      </c>
      <c r="AB77" s="21">
        <v>433.10013395582871</v>
      </c>
      <c r="AC77" s="21">
        <v>154.93710881512186</v>
      </c>
      <c r="AD77" s="21">
        <v>2570.3429433626802</v>
      </c>
      <c r="AE77" s="18">
        <v>70.705136079323523</v>
      </c>
      <c r="AH77" s="21">
        <f t="shared" si="4"/>
        <v>1307.40547331227</v>
      </c>
      <c r="AI77" s="21">
        <f t="shared" si="5"/>
        <v>2548.5396951460002</v>
      </c>
      <c r="AM77" s="20">
        <f t="shared" si="6"/>
        <v>0.73377352884515334</v>
      </c>
      <c r="AN77" s="20">
        <f t="shared" si="7"/>
        <v>1.5833012978538237</v>
      </c>
    </row>
    <row r="78" spans="1:40">
      <c r="A78" s="18" t="s">
        <v>160</v>
      </c>
      <c r="B78" s="18" t="s">
        <v>27</v>
      </c>
      <c r="C78" s="18">
        <v>99.380300000000005</v>
      </c>
      <c r="D78" s="18">
        <v>40.400399999999998</v>
      </c>
      <c r="E78" s="19">
        <v>1.0800000000000001E-2</v>
      </c>
      <c r="F78" s="19">
        <v>5.2200000000000003E-2</v>
      </c>
      <c r="G78" s="18">
        <v>10.786799999999999</v>
      </c>
      <c r="H78" s="18">
        <v>0.16489999999999999</v>
      </c>
      <c r="I78" s="18">
        <v>47.846499999999999</v>
      </c>
      <c r="J78" s="18">
        <v>0.29459999999999997</v>
      </c>
      <c r="K78" s="19">
        <v>6.7999999999999996E-3</v>
      </c>
      <c r="L78" s="19">
        <v>2.1000000000000001E-2</v>
      </c>
      <c r="M78" s="19">
        <v>6.3700000000000007E-2</v>
      </c>
      <c r="N78" s="19">
        <v>0.02</v>
      </c>
      <c r="O78" s="20">
        <v>0.32529999999999998</v>
      </c>
      <c r="P78" s="20">
        <v>0.32254060298521597</v>
      </c>
      <c r="Q78" s="19">
        <v>6.7999999999999996E-3</v>
      </c>
      <c r="R78" s="18">
        <v>88.772560194366704</v>
      </c>
      <c r="S78" s="21">
        <v>188845.57766338292</v>
      </c>
      <c r="T78" s="18">
        <v>64.729032952778297</v>
      </c>
      <c r="U78" s="21">
        <v>276.26881728655871</v>
      </c>
      <c r="V78" s="21">
        <v>83846.318710992098</v>
      </c>
      <c r="W78" s="21">
        <v>1277.0806456956093</v>
      </c>
      <c r="X78" s="21">
        <v>288531.57037445041</v>
      </c>
      <c r="Y78" s="21">
        <v>2105.478998669696</v>
      </c>
      <c r="Z78" s="18">
        <v>50.446308375070622</v>
      </c>
      <c r="AA78" s="18">
        <v>91.648349883229017</v>
      </c>
      <c r="AB78" s="21">
        <v>435.83694364907262</v>
      </c>
      <c r="AC78" s="21">
        <v>157.29655717271254</v>
      </c>
      <c r="AD78" s="21">
        <v>2556.1985920999077</v>
      </c>
      <c r="AE78" s="18">
        <v>54.635786970386356</v>
      </c>
      <c r="AH78" s="21">
        <f t="shared" si="4"/>
        <v>1320.215324857277</v>
      </c>
      <c r="AI78" s="21">
        <f t="shared" si="5"/>
        <v>2534.5153250718245</v>
      </c>
      <c r="AM78" s="20">
        <f t="shared" si="6"/>
        <v>0.7428228445284093</v>
      </c>
      <c r="AN78" s="20">
        <f t="shared" si="7"/>
        <v>1.5745656400347117</v>
      </c>
    </row>
    <row r="79" spans="1:40">
      <c r="A79" s="18" t="s">
        <v>161</v>
      </c>
      <c r="B79" s="18" t="s">
        <v>27</v>
      </c>
      <c r="C79" s="18">
        <v>99.660399999999996</v>
      </c>
      <c r="D79" s="18">
        <v>40.276800000000001</v>
      </c>
      <c r="E79" s="19">
        <v>0.01</v>
      </c>
      <c r="F79" s="19">
        <v>5.16E-2</v>
      </c>
      <c r="G79" s="18">
        <v>11.0776</v>
      </c>
      <c r="H79" s="18">
        <v>0.17019999999999999</v>
      </c>
      <c r="I79" s="18">
        <v>47.581600000000002</v>
      </c>
      <c r="J79" s="18">
        <v>0.29959999999999998</v>
      </c>
      <c r="K79" s="19">
        <v>7.1999999999999998E-3</v>
      </c>
      <c r="L79" s="19">
        <v>2.2800000000000001E-2</v>
      </c>
      <c r="M79" s="19">
        <v>6.0499999999999998E-2</v>
      </c>
      <c r="N79" s="19">
        <v>2.07E-2</v>
      </c>
      <c r="O79" s="20">
        <v>0.3175</v>
      </c>
      <c r="P79" s="20">
        <v>0.31480676743869068</v>
      </c>
      <c r="Q79" s="19"/>
      <c r="R79" s="18">
        <v>88.448070287834753</v>
      </c>
      <c r="S79" s="21">
        <v>188267.82810151737</v>
      </c>
      <c r="T79" s="18">
        <v>59.934289771091017</v>
      </c>
      <c r="U79" s="21">
        <v>273.09331363958677</v>
      </c>
      <c r="V79" s="21">
        <v>86106.721191909179</v>
      </c>
      <c r="W79" s="21">
        <v>1318.1269005299739</v>
      </c>
      <c r="X79" s="21">
        <v>286934.12828376057</v>
      </c>
      <c r="Y79" s="21">
        <v>2141.213537004212</v>
      </c>
      <c r="Z79" s="18">
        <v>53.413738279486537</v>
      </c>
      <c r="AA79" s="18">
        <v>99.503922730362916</v>
      </c>
      <c r="AB79" s="21">
        <v>413.94246610312229</v>
      </c>
      <c r="AC79" s="21">
        <v>162.8019366737575</v>
      </c>
      <c r="AD79" s="21">
        <v>2494.9064032945607</v>
      </c>
      <c r="AE79" s="18">
        <v>835.60615366473246</v>
      </c>
      <c r="AH79" s="21">
        <f t="shared" si="4"/>
        <v>1362.6479581001124</v>
      </c>
      <c r="AI79" s="21">
        <f t="shared" si="5"/>
        <v>2473.7430547503968</v>
      </c>
      <c r="AM79" s="20">
        <f t="shared" si="6"/>
        <v>0.74870218943053546</v>
      </c>
      <c r="AN79" s="20">
        <f t="shared" si="7"/>
        <v>1.5825105627505307</v>
      </c>
    </row>
    <row r="80" spans="1:40">
      <c r="A80" s="18" t="s">
        <v>162</v>
      </c>
      <c r="B80" s="18" t="s">
        <v>27</v>
      </c>
      <c r="C80" s="18">
        <v>98.889499999999998</v>
      </c>
      <c r="D80" s="18">
        <v>40.459299999999999</v>
      </c>
      <c r="E80" s="19">
        <v>8.8000000000000005E-3</v>
      </c>
      <c r="F80" s="19">
        <v>6.3799999999999996E-2</v>
      </c>
      <c r="G80" s="18">
        <v>10.607799999999999</v>
      </c>
      <c r="H80" s="18">
        <v>0.1671</v>
      </c>
      <c r="I80" s="18">
        <v>47.912100000000002</v>
      </c>
      <c r="J80" s="18">
        <v>0.34289999999999998</v>
      </c>
      <c r="K80" s="19">
        <v>6.0000000000000001E-3</v>
      </c>
      <c r="L80" s="19"/>
      <c r="M80" s="19"/>
      <c r="N80" s="19">
        <v>1.9699999999999999E-2</v>
      </c>
      <c r="O80" s="20">
        <v>0.29409999999999997</v>
      </c>
      <c r="P80" s="20">
        <v>0.29160526079911475</v>
      </c>
      <c r="Q80" s="19">
        <v>4.8999999999999998E-3</v>
      </c>
      <c r="R80" s="18">
        <v>88.951735103671652</v>
      </c>
      <c r="S80" s="21">
        <v>189120.89683161824</v>
      </c>
      <c r="T80" s="18">
        <v>52.742174998560095</v>
      </c>
      <c r="U80" s="21">
        <v>337.66188779468285</v>
      </c>
      <c r="V80" s="21">
        <v>82454.943043577499</v>
      </c>
      <c r="W80" s="21">
        <v>1294.1187137400625</v>
      </c>
      <c r="X80" s="21">
        <v>288927.1619227677</v>
      </c>
      <c r="Y80" s="21">
        <v>2450.6746389811228</v>
      </c>
      <c r="Z80" s="18">
        <v>44.511448566238791</v>
      </c>
      <c r="AA80" s="18">
        <v>0</v>
      </c>
      <c r="AB80" s="21">
        <v>777.93815530454549</v>
      </c>
      <c r="AC80" s="21">
        <v>154.93710881512186</v>
      </c>
      <c r="AD80" s="21">
        <v>2311.0298368785207</v>
      </c>
      <c r="AE80" s="18">
        <v>39.369905316896052</v>
      </c>
      <c r="AH80" s="21">
        <f t="shared" si="4"/>
        <v>1337.8288707316615</v>
      </c>
      <c r="AI80" s="21">
        <f t="shared" si="5"/>
        <v>2291.4262437861157</v>
      </c>
      <c r="AM80" s="20">
        <f t="shared" si="6"/>
        <v>0.65952897022109525</v>
      </c>
      <c r="AN80" s="20">
        <f t="shared" si="7"/>
        <v>1.6224968708360126</v>
      </c>
    </row>
    <row r="81" spans="1:40">
      <c r="A81" s="18" t="s">
        <v>163</v>
      </c>
      <c r="B81" s="18" t="s">
        <v>27</v>
      </c>
      <c r="C81" s="18">
        <v>99.086600000000004</v>
      </c>
      <c r="D81" s="18">
        <v>40.489800000000002</v>
      </c>
      <c r="E81" s="19">
        <v>8.3000000000000001E-3</v>
      </c>
      <c r="F81" s="19">
        <v>6.0100000000000001E-2</v>
      </c>
      <c r="G81" s="18">
        <v>10.6069</v>
      </c>
      <c r="H81" s="18">
        <v>0.1686</v>
      </c>
      <c r="I81" s="18">
        <v>47.917700000000004</v>
      </c>
      <c r="J81" s="18">
        <v>0.3417</v>
      </c>
      <c r="K81" s="19">
        <v>5.7000000000000002E-3</v>
      </c>
      <c r="L81" s="19">
        <v>2.3999999999999998E-3</v>
      </c>
      <c r="M81" s="19">
        <v>6.7599999999999993E-2</v>
      </c>
      <c r="N81" s="19">
        <v>1.9699999999999999E-2</v>
      </c>
      <c r="O81" s="20">
        <v>0.30380000000000001</v>
      </c>
      <c r="P81" s="20">
        <v>0.30122297936338344</v>
      </c>
      <c r="Q81" s="19">
        <v>7.7000000000000002E-3</v>
      </c>
      <c r="R81" s="18">
        <v>88.953717382989737</v>
      </c>
      <c r="S81" s="21">
        <v>189263.46448240225</v>
      </c>
      <c r="T81" s="18">
        <v>49.745460510005536</v>
      </c>
      <c r="U81" s="21">
        <v>318.07961530502257</v>
      </c>
      <c r="V81" s="21">
        <v>82447.947299998312</v>
      </c>
      <c r="W81" s="21">
        <v>1305.7355783158262</v>
      </c>
      <c r="X81" s="21">
        <v>288960.93193298997</v>
      </c>
      <c r="Y81" s="21">
        <v>2442.0983497808388</v>
      </c>
      <c r="Z81" s="18">
        <v>42.285876137926849</v>
      </c>
      <c r="AA81" s="18">
        <v>10.474097129511886</v>
      </c>
      <c r="AB81" s="21">
        <v>462.52083815819941</v>
      </c>
      <c r="AC81" s="21">
        <v>154.93710881512186</v>
      </c>
      <c r="AD81" s="21">
        <v>2387.2521742390159</v>
      </c>
      <c r="AE81" s="18">
        <v>61.866994069408079</v>
      </c>
      <c r="AH81" s="21">
        <f t="shared" si="4"/>
        <v>1349.8381065551055</v>
      </c>
      <c r="AI81" s="21">
        <f t="shared" si="5"/>
        <v>2367.0020158525058</v>
      </c>
      <c r="AM81" s="20">
        <f t="shared" si="6"/>
        <v>0.68114412608244301</v>
      </c>
      <c r="AN81" s="20">
        <f t="shared" si="7"/>
        <v>1.6372003800695387</v>
      </c>
    </row>
    <row r="82" spans="1:40">
      <c r="A82" s="18" t="s">
        <v>164</v>
      </c>
      <c r="B82" s="18" t="s">
        <v>27</v>
      </c>
      <c r="C82" s="18">
        <v>98.858199999999997</v>
      </c>
      <c r="D82" s="18">
        <v>40.482199999999999</v>
      </c>
      <c r="E82" s="19">
        <v>8.5000000000000006E-3</v>
      </c>
      <c r="F82" s="19">
        <v>6.1400000000000003E-2</v>
      </c>
      <c r="G82" s="18">
        <v>10.5707</v>
      </c>
      <c r="H82" s="18">
        <v>0.1681</v>
      </c>
      <c r="I82" s="18">
        <v>47.927199999999999</v>
      </c>
      <c r="J82" s="18">
        <v>0.34100000000000003</v>
      </c>
      <c r="K82" s="19">
        <v>5.8999999999999999E-3</v>
      </c>
      <c r="L82" s="19"/>
      <c r="M82" s="19"/>
      <c r="N82" s="19">
        <v>1.8800000000000001E-2</v>
      </c>
      <c r="O82" s="20">
        <v>0.29399999999999998</v>
      </c>
      <c r="P82" s="20">
        <v>0.29150610906133878</v>
      </c>
      <c r="Q82" s="19">
        <v>8.6999999999999994E-3</v>
      </c>
      <c r="R82" s="18">
        <v>88.989207746053609</v>
      </c>
      <c r="S82" s="21">
        <v>189227.9394284364</v>
      </c>
      <c r="T82" s="18">
        <v>50.94414630542736</v>
      </c>
      <c r="U82" s="21">
        <v>324.95987320679512</v>
      </c>
      <c r="V82" s="21">
        <v>82166.562947146886</v>
      </c>
      <c r="W82" s="21">
        <v>1301.863290123905</v>
      </c>
      <c r="X82" s="21">
        <v>289018.22034318832</v>
      </c>
      <c r="Y82" s="21">
        <v>2437.0955144140066</v>
      </c>
      <c r="Z82" s="18">
        <v>43.769591090134803</v>
      </c>
      <c r="AA82" s="18">
        <v>0</v>
      </c>
      <c r="AB82" s="21">
        <v>776.56975045792376</v>
      </c>
      <c r="AC82" s="21">
        <v>147.85876374234982</v>
      </c>
      <c r="AD82" s="21">
        <v>2310.2440395861445</v>
      </c>
      <c r="AE82" s="18">
        <v>69.90166862387666</v>
      </c>
      <c r="AH82" s="21">
        <f t="shared" si="4"/>
        <v>1345.8350279472909</v>
      </c>
      <c r="AI82" s="21">
        <f t="shared" si="5"/>
        <v>2290.6471121153281</v>
      </c>
      <c r="AM82" s="20">
        <f t="shared" si="6"/>
        <v>0.65679185234938664</v>
      </c>
      <c r="AN82" s="20">
        <f t="shared" si="7"/>
        <v>1.6379351644695066</v>
      </c>
    </row>
    <row r="83" spans="1:40">
      <c r="A83" s="18" t="s">
        <v>165</v>
      </c>
      <c r="B83" s="18" t="s">
        <v>27</v>
      </c>
      <c r="C83" s="18">
        <v>99.205500000000001</v>
      </c>
      <c r="D83" s="18">
        <v>40.461500000000001</v>
      </c>
      <c r="E83" s="19">
        <v>8.3999999999999995E-3</v>
      </c>
      <c r="F83" s="19">
        <v>6.08E-2</v>
      </c>
      <c r="G83" s="18">
        <v>10.684900000000001</v>
      </c>
      <c r="H83" s="18">
        <v>0.16839999999999999</v>
      </c>
      <c r="I83" s="18">
        <v>47.880400000000002</v>
      </c>
      <c r="J83" s="18">
        <v>0.3402</v>
      </c>
      <c r="K83" s="19">
        <v>4.4000000000000003E-3</v>
      </c>
      <c r="L83" s="19">
        <v>3.3999999999999998E-3</v>
      </c>
      <c r="M83" s="19">
        <v>6.8199999999999997E-2</v>
      </c>
      <c r="N83" s="19">
        <v>0.02</v>
      </c>
      <c r="O83" s="20">
        <v>0.29120000000000001</v>
      </c>
      <c r="P83" s="20">
        <v>0.28872986040361176</v>
      </c>
      <c r="Q83" s="19">
        <v>8.2000000000000007E-3</v>
      </c>
      <c r="R83" s="18">
        <v>88.873820090413972</v>
      </c>
      <c r="S83" s="21">
        <v>189131.18039987155</v>
      </c>
      <c r="T83" s="18">
        <v>50.344803407716448</v>
      </c>
      <c r="U83" s="21">
        <v>321.78436955982318</v>
      </c>
      <c r="V83" s="21">
        <v>83054.245076860549</v>
      </c>
      <c r="W83" s="21">
        <v>1304.1866630390577</v>
      </c>
      <c r="X83" s="21">
        <v>288735.99954347411</v>
      </c>
      <c r="Y83" s="21">
        <v>2431.3779882804838</v>
      </c>
      <c r="Z83" s="18">
        <v>32.641728948575114</v>
      </c>
      <c r="AA83" s="18">
        <v>14.838304266808503</v>
      </c>
      <c r="AB83" s="21">
        <v>466.62605269806511</v>
      </c>
      <c r="AC83" s="21">
        <v>157.29655717271254</v>
      </c>
      <c r="AD83" s="21">
        <v>2288.2417153996098</v>
      </c>
      <c r="AE83" s="18">
        <v>65.884331346642369</v>
      </c>
      <c r="AH83" s="21">
        <f t="shared" si="4"/>
        <v>1348.2368751119798</v>
      </c>
      <c r="AI83" s="21">
        <f t="shared" si="5"/>
        <v>2268.8314253332778</v>
      </c>
      <c r="AM83" s="20">
        <f t="shared" si="6"/>
        <v>0.65820745776897827</v>
      </c>
      <c r="AN83" s="20">
        <f t="shared" si="7"/>
        <v>1.6233208475548557</v>
      </c>
    </row>
    <row r="84" spans="1:40">
      <c r="A84" s="18" t="s">
        <v>166</v>
      </c>
      <c r="B84" s="18" t="s">
        <v>27</v>
      </c>
      <c r="C84" s="18">
        <v>99.231800000000007</v>
      </c>
      <c r="D84" s="18">
        <v>40.501100000000001</v>
      </c>
      <c r="E84" s="19">
        <v>7.7000000000000002E-3</v>
      </c>
      <c r="F84" s="19">
        <v>6.1100000000000002E-2</v>
      </c>
      <c r="G84" s="18">
        <v>10.611499999999999</v>
      </c>
      <c r="H84" s="18">
        <v>0.16800000000000001</v>
      </c>
      <c r="I84" s="18">
        <v>47.908000000000001</v>
      </c>
      <c r="J84" s="18">
        <v>0.3427</v>
      </c>
      <c r="K84" s="19">
        <v>5.1999999999999998E-3</v>
      </c>
      <c r="L84" s="19"/>
      <c r="M84" s="19">
        <v>6.54E-2</v>
      </c>
      <c r="N84" s="19">
        <v>1.9400000000000001E-2</v>
      </c>
      <c r="O84" s="20">
        <v>0.30320000000000003</v>
      </c>
      <c r="P84" s="20">
        <v>0.30062806893672767</v>
      </c>
      <c r="Q84" s="19">
        <v>6.6E-3</v>
      </c>
      <c r="R84" s="18">
        <v>88.947466085932589</v>
      </c>
      <c r="S84" s="21">
        <v>189316.28462843041</v>
      </c>
      <c r="T84" s="18">
        <v>46.149403123740086</v>
      </c>
      <c r="U84" s="21">
        <v>323.37212138330915</v>
      </c>
      <c r="V84" s="21">
        <v>82483.703322736357</v>
      </c>
      <c r="W84" s="21">
        <v>1301.0888324855207</v>
      </c>
      <c r="X84" s="21">
        <v>288902.43745099788</v>
      </c>
      <c r="Y84" s="21">
        <v>2449.245257447742</v>
      </c>
      <c r="Z84" s="18">
        <v>38.576588757406945</v>
      </c>
      <c r="AA84" s="18">
        <v>0</v>
      </c>
      <c r="AB84" s="21">
        <v>447.46838484535868</v>
      </c>
      <c r="AC84" s="21">
        <v>152.57766045753118</v>
      </c>
      <c r="AD84" s="21">
        <v>2382.5373904847588</v>
      </c>
      <c r="AE84" s="18">
        <v>53.028852059492642</v>
      </c>
      <c r="AH84" s="21">
        <f t="shared" si="4"/>
        <v>1345.0344122257279</v>
      </c>
      <c r="AI84" s="21">
        <f t="shared" si="5"/>
        <v>2362.3272258277811</v>
      </c>
      <c r="AM84" s="20">
        <f t="shared" si="6"/>
        <v>0.68023139232047525</v>
      </c>
      <c r="AN84" s="20">
        <f t="shared" si="7"/>
        <v>1.6306668566552753</v>
      </c>
    </row>
    <row r="85" spans="1:40">
      <c r="A85" s="18" t="s">
        <v>167</v>
      </c>
      <c r="B85" s="18" t="s">
        <v>27</v>
      </c>
      <c r="C85" s="18">
        <v>99.140100000000004</v>
      </c>
      <c r="D85" s="18">
        <v>40.528500000000001</v>
      </c>
      <c r="E85" s="19">
        <v>7.7000000000000002E-3</v>
      </c>
      <c r="F85" s="19">
        <v>5.9400000000000001E-2</v>
      </c>
      <c r="G85" s="18">
        <v>10.581</v>
      </c>
      <c r="H85" s="18">
        <v>0.16869999999999999</v>
      </c>
      <c r="I85" s="18">
        <v>47.942300000000003</v>
      </c>
      <c r="J85" s="18">
        <v>0.3407</v>
      </c>
      <c r="K85" s="19">
        <v>5.5999999999999999E-3</v>
      </c>
      <c r="L85" s="19">
        <v>1.6999999999999999E-3</v>
      </c>
      <c r="M85" s="19">
        <v>6.5299999999999997E-2</v>
      </c>
      <c r="N85" s="19"/>
      <c r="O85" s="20">
        <v>0.29920000000000002</v>
      </c>
      <c r="P85" s="20">
        <v>0.29666199942568905</v>
      </c>
      <c r="Q85" s="19"/>
      <c r="R85" s="18">
        <v>88.982749856404936</v>
      </c>
      <c r="S85" s="21">
        <v>189444.36179667569</v>
      </c>
      <c r="T85" s="18">
        <v>46.149403123740086</v>
      </c>
      <c r="U85" s="21">
        <v>314.37486105022202</v>
      </c>
      <c r="V85" s="21">
        <v>82246.625345886379</v>
      </c>
      <c r="W85" s="21">
        <v>1306.5100359542103</v>
      </c>
      <c r="X85" s="21">
        <v>289109.27876360889</v>
      </c>
      <c r="Y85" s="21">
        <v>2434.9514421139356</v>
      </c>
      <c r="Z85" s="18">
        <v>41.544018661822868</v>
      </c>
      <c r="AA85" s="18">
        <v>7.4191521334042516</v>
      </c>
      <c r="AB85" s="21">
        <v>446.78418242204765</v>
      </c>
      <c r="AC85" s="21">
        <v>0</v>
      </c>
      <c r="AD85" s="21">
        <v>2351.1054987897091</v>
      </c>
      <c r="AE85" s="18">
        <v>0</v>
      </c>
      <c r="AH85" s="21">
        <f t="shared" si="4"/>
        <v>1350.6387222766682</v>
      </c>
      <c r="AI85" s="21">
        <f t="shared" si="5"/>
        <v>2331.1619589962797</v>
      </c>
      <c r="AM85" s="20">
        <f t="shared" si="6"/>
        <v>0.66884914221559988</v>
      </c>
      <c r="AN85" s="20">
        <f t="shared" si="7"/>
        <v>1.6421813254909692</v>
      </c>
    </row>
    <row r="86" spans="1:40">
      <c r="A86" s="18" t="s">
        <v>168</v>
      </c>
      <c r="B86" s="18" t="s">
        <v>27</v>
      </c>
      <c r="C86" s="18">
        <v>98.955200000000005</v>
      </c>
      <c r="D86" s="18">
        <v>40.563800000000001</v>
      </c>
      <c r="E86" s="19">
        <v>8.3999999999999995E-3</v>
      </c>
      <c r="F86" s="19">
        <v>8.0799999999999997E-2</v>
      </c>
      <c r="G86" s="18">
        <v>9.9641000000000002</v>
      </c>
      <c r="H86" s="18">
        <v>0.15970000000000001</v>
      </c>
      <c r="I86" s="18">
        <v>48.436100000000003</v>
      </c>
      <c r="J86" s="18">
        <v>0.35560000000000003</v>
      </c>
      <c r="K86" s="19">
        <v>6.6E-3</v>
      </c>
      <c r="L86" s="19">
        <v>1.1999999999999999E-3</v>
      </c>
      <c r="M86" s="19">
        <v>8.1799999999999998E-2</v>
      </c>
      <c r="N86" s="19">
        <v>2.0400000000000001E-2</v>
      </c>
      <c r="O86" s="20">
        <v>0.31469999999999998</v>
      </c>
      <c r="P86" s="20">
        <v>0.31203051878096366</v>
      </c>
      <c r="Q86" s="19">
        <v>6.8999999999999999E-3</v>
      </c>
      <c r="R86" s="18">
        <v>89.653452260576572</v>
      </c>
      <c r="S86" s="21">
        <v>189609.36632364863</v>
      </c>
      <c r="T86" s="18">
        <v>50.344803407716448</v>
      </c>
      <c r="U86" s="21">
        <v>427.63449112555446</v>
      </c>
      <c r="V86" s="21">
        <v>77451.431774779951</v>
      </c>
      <c r="W86" s="21">
        <v>1236.808848499629</v>
      </c>
      <c r="X86" s="21">
        <v>292087.07002213155</v>
      </c>
      <c r="Y86" s="21">
        <v>2541.4403663507937</v>
      </c>
      <c r="Z86" s="18">
        <v>48.96259342286266</v>
      </c>
      <c r="AA86" s="18">
        <v>5.237048564755943</v>
      </c>
      <c r="AB86" s="21">
        <v>559.67758226835372</v>
      </c>
      <c r="AC86" s="21">
        <v>160.44248831616682</v>
      </c>
      <c r="AD86" s="21">
        <v>2472.9040791080261</v>
      </c>
      <c r="AE86" s="18">
        <v>55.439254425833212</v>
      </c>
      <c r="AH86" s="21">
        <f t="shared" si="4"/>
        <v>1278.5833073360045</v>
      </c>
      <c r="AI86" s="21">
        <f t="shared" si="5"/>
        <v>2451.9273679683465</v>
      </c>
      <c r="AM86" s="20">
        <f t="shared" si="6"/>
        <v>0.65572899736403256</v>
      </c>
      <c r="AN86" s="20">
        <f t="shared" si="7"/>
        <v>1.6508194594181045</v>
      </c>
    </row>
    <row r="87" spans="1:40">
      <c r="A87" s="18" t="s">
        <v>169</v>
      </c>
      <c r="B87" s="18" t="s">
        <v>27</v>
      </c>
      <c r="C87" s="18">
        <v>99.383899999999997</v>
      </c>
      <c r="D87" s="18">
        <v>40.318399999999997</v>
      </c>
      <c r="E87" s="19">
        <v>8.9999999999999993E-3</v>
      </c>
      <c r="F87" s="19">
        <v>8.6400000000000005E-2</v>
      </c>
      <c r="G87" s="18">
        <v>10.8569</v>
      </c>
      <c r="H87" s="18">
        <v>0.16919999999999999</v>
      </c>
      <c r="I87" s="18">
        <v>47.754199999999997</v>
      </c>
      <c r="J87" s="18">
        <v>0.36059999999999998</v>
      </c>
      <c r="K87" s="19">
        <v>5.1000000000000004E-3</v>
      </c>
      <c r="L87" s="19">
        <v>2.52E-2</v>
      </c>
      <c r="M87" s="19">
        <v>8.5900000000000004E-2</v>
      </c>
      <c r="N87" s="19">
        <v>2.1000000000000001E-2</v>
      </c>
      <c r="O87" s="20">
        <v>0.30009999999999998</v>
      </c>
      <c r="P87" s="20">
        <v>0.29755436506567268</v>
      </c>
      <c r="Q87" s="19">
        <v>7.7999999999999996E-3</v>
      </c>
      <c r="R87" s="18">
        <v>88.688478940207887</v>
      </c>
      <c r="S87" s="21">
        <v>188462.2810284883</v>
      </c>
      <c r="T87" s="18">
        <v>53.940860793981905</v>
      </c>
      <c r="U87" s="21">
        <v>457.27252516395924</v>
      </c>
      <c r="V87" s="21">
        <v>84391.20940532595</v>
      </c>
      <c r="W87" s="21">
        <v>1310.3823241461316</v>
      </c>
      <c r="X87" s="21">
        <v>287974.96824168076</v>
      </c>
      <c r="Y87" s="21">
        <v>2577.1749046853097</v>
      </c>
      <c r="Z87" s="18">
        <v>37.834731281302972</v>
      </c>
      <c r="AA87" s="18">
        <v>109.97801985987481</v>
      </c>
      <c r="AB87" s="21">
        <v>587.72988162410252</v>
      </c>
      <c r="AC87" s="21">
        <v>165.16138503134817</v>
      </c>
      <c r="AD87" s="21">
        <v>2358.1776744210952</v>
      </c>
      <c r="AE87" s="18">
        <v>62.670461524854929</v>
      </c>
      <c r="AH87" s="21">
        <f t="shared" si="4"/>
        <v>1354.6418008844832</v>
      </c>
      <c r="AI87" s="21">
        <f t="shared" si="5"/>
        <v>2338.1741440333676</v>
      </c>
      <c r="AM87" s="20">
        <f t="shared" si="6"/>
        <v>0.69106515455891304</v>
      </c>
      <c r="AN87" s="20">
        <f t="shared" si="7"/>
        <v>1.6051930176497642</v>
      </c>
    </row>
    <row r="88" spans="1:40">
      <c r="A88" s="18" t="s">
        <v>170</v>
      </c>
      <c r="B88" s="18" t="s">
        <v>27</v>
      </c>
      <c r="C88" s="18">
        <v>99.337599999999995</v>
      </c>
      <c r="D88" s="18">
        <v>40.055300000000003</v>
      </c>
      <c r="E88" s="19">
        <v>1.04E-2</v>
      </c>
      <c r="F88" s="19">
        <v>8.6800000000000002E-2</v>
      </c>
      <c r="G88" s="18">
        <v>12.2713</v>
      </c>
      <c r="H88" s="18">
        <v>0.19389999999999999</v>
      </c>
      <c r="I88" s="18">
        <v>46.6188</v>
      </c>
      <c r="J88" s="18">
        <v>0.35970000000000002</v>
      </c>
      <c r="K88" s="19">
        <v>4.8999999999999998E-3</v>
      </c>
      <c r="L88" s="19">
        <v>1.1999999999999999E-3</v>
      </c>
      <c r="M88" s="19">
        <v>8.6699999999999999E-2</v>
      </c>
      <c r="N88" s="19">
        <v>2.1000000000000001E-2</v>
      </c>
      <c r="O88" s="20">
        <v>0.28000000000000003</v>
      </c>
      <c r="P88" s="20">
        <v>0.27762486577270362</v>
      </c>
      <c r="Q88" s="19">
        <v>1.01E-2</v>
      </c>
      <c r="R88" s="18">
        <v>87.133144885532076</v>
      </c>
      <c r="S88" s="21">
        <v>187232.45975238126</v>
      </c>
      <c r="T88" s="18">
        <v>62.331661361934643</v>
      </c>
      <c r="U88" s="21">
        <v>459.38952759527382</v>
      </c>
      <c r="V88" s="21">
        <v>95385.409092427537</v>
      </c>
      <c r="W88" s="21">
        <v>1501.6733608270386</v>
      </c>
      <c r="X88" s="21">
        <v>281128.09866912791</v>
      </c>
      <c r="Y88" s="21">
        <v>2570.7426877850976</v>
      </c>
      <c r="Z88" s="18">
        <v>36.35101632909501</v>
      </c>
      <c r="AA88" s="18">
        <v>5.237048564755943</v>
      </c>
      <c r="AB88" s="21">
        <v>593.20350101059012</v>
      </c>
      <c r="AC88" s="21">
        <v>165.16138503134817</v>
      </c>
      <c r="AD88" s="21">
        <v>2200.2324186534711</v>
      </c>
      <c r="AE88" s="18">
        <v>81.15021300013268</v>
      </c>
      <c r="AH88" s="21">
        <f t="shared" si="4"/>
        <v>1552.3938841105278</v>
      </c>
      <c r="AI88" s="21">
        <f t="shared" si="5"/>
        <v>2181.5686782050748</v>
      </c>
      <c r="AM88" s="20">
        <f t="shared" si="6"/>
        <v>0.74652825649665133</v>
      </c>
      <c r="AN88" s="20">
        <f t="shared" si="7"/>
        <v>1.627496174604937</v>
      </c>
    </row>
    <row r="89" spans="1:40">
      <c r="A89" s="18" t="s">
        <v>171</v>
      </c>
      <c r="B89" s="18" t="s">
        <v>27</v>
      </c>
      <c r="C89" s="18">
        <v>99.225300000000004</v>
      </c>
      <c r="D89" s="18">
        <v>40.584400000000002</v>
      </c>
      <c r="E89" s="19">
        <v>8.6999999999999994E-3</v>
      </c>
      <c r="F89" s="19">
        <v>4.4499999999999998E-2</v>
      </c>
      <c r="G89" s="18">
        <v>9.8059999999999992</v>
      </c>
      <c r="H89" s="18">
        <v>0.15459999999999999</v>
      </c>
      <c r="I89" s="18">
        <v>48.6267</v>
      </c>
      <c r="J89" s="18">
        <v>0.3538</v>
      </c>
      <c r="K89" s="19">
        <v>6.1999999999999998E-3</v>
      </c>
      <c r="L89" s="19"/>
      <c r="M89" s="19">
        <v>7.9699999999999993E-2</v>
      </c>
      <c r="N89" s="19">
        <v>1.9099999999999999E-2</v>
      </c>
      <c r="O89" s="20">
        <v>0.3105</v>
      </c>
      <c r="P89" s="20">
        <v>0.3078661457943731</v>
      </c>
      <c r="Q89" s="19">
        <v>5.5999999999999999E-3</v>
      </c>
      <c r="R89" s="18">
        <v>89.836790933714994</v>
      </c>
      <c r="S89" s="21">
        <v>189705.65791729288</v>
      </c>
      <c r="T89" s="18">
        <v>52.142832100849176</v>
      </c>
      <c r="U89" s="21">
        <v>235.51652048375212</v>
      </c>
      <c r="V89" s="21">
        <v>76222.51281937075</v>
      </c>
      <c r="W89" s="21">
        <v>1197.3115089420326</v>
      </c>
      <c r="X89" s="21">
        <v>293236.45644148032</v>
      </c>
      <c r="Y89" s="21">
        <v>2528.5759325503682</v>
      </c>
      <c r="Z89" s="18">
        <v>45.995163518446745</v>
      </c>
      <c r="AA89" s="18">
        <v>0</v>
      </c>
      <c r="AB89" s="21">
        <v>545.30933137882391</v>
      </c>
      <c r="AC89" s="21">
        <v>150.2182120999405</v>
      </c>
      <c r="AD89" s="21">
        <v>2439.900592828224</v>
      </c>
      <c r="AE89" s="18">
        <v>44.994177505024055</v>
      </c>
      <c r="AH89" s="21">
        <f t="shared" si="4"/>
        <v>1237.7519055362945</v>
      </c>
      <c r="AI89" s="21">
        <f t="shared" si="5"/>
        <v>2419.2038377952704</v>
      </c>
      <c r="AM89" s="20">
        <f t="shared" si="6"/>
        <v>0.63421634701125151</v>
      </c>
      <c r="AN89" s="20">
        <f t="shared" si="7"/>
        <v>1.6238665713756677</v>
      </c>
    </row>
    <row r="90" spans="1:40">
      <c r="A90" s="18" t="s">
        <v>172</v>
      </c>
      <c r="B90" s="18" t="s">
        <v>27</v>
      </c>
      <c r="C90" s="18">
        <v>99.404300000000006</v>
      </c>
      <c r="D90" s="18">
        <v>40.4711</v>
      </c>
      <c r="E90" s="19">
        <v>7.7999999999999996E-3</v>
      </c>
      <c r="F90" s="19">
        <v>4.8599999999999997E-2</v>
      </c>
      <c r="G90" s="18">
        <v>9.7481000000000009</v>
      </c>
      <c r="H90" s="18">
        <v>0.15479999999999999</v>
      </c>
      <c r="I90" s="18">
        <v>48.569299999999998</v>
      </c>
      <c r="J90" s="18">
        <v>0.35099999999999998</v>
      </c>
      <c r="K90" s="19">
        <v>5.4999999999999997E-3</v>
      </c>
      <c r="L90" s="19">
        <v>2.8000000000000001E-2</v>
      </c>
      <c r="M90" s="19">
        <v>8.1199999999999994E-2</v>
      </c>
      <c r="N90" s="19"/>
      <c r="O90" s="20">
        <v>0.31040000000000001</v>
      </c>
      <c r="P90" s="20">
        <v>0.30776699405659713</v>
      </c>
      <c r="Q90" s="19">
        <v>6.7999999999999996E-3</v>
      </c>
      <c r="R90" s="18">
        <v>89.879995375508344</v>
      </c>
      <c r="S90" s="21">
        <v>189176.05415224945</v>
      </c>
      <c r="T90" s="18">
        <v>46.748746021450984</v>
      </c>
      <c r="U90" s="21">
        <v>257.21579540472709</v>
      </c>
      <c r="V90" s="21">
        <v>75772.453315776889</v>
      </c>
      <c r="W90" s="21">
        <v>1198.8604242188012</v>
      </c>
      <c r="X90" s="21">
        <v>292890.31383670261</v>
      </c>
      <c r="Y90" s="21">
        <v>2508.564591083039</v>
      </c>
      <c r="Z90" s="18">
        <v>40.802161185718887</v>
      </c>
      <c r="AA90" s="18">
        <v>122.19779984430534</v>
      </c>
      <c r="AB90" s="21">
        <v>555.57236772848808</v>
      </c>
      <c r="AC90" s="21">
        <v>1709.0270936815218</v>
      </c>
      <c r="AD90" s="21">
        <v>2439.1147955358479</v>
      </c>
      <c r="AE90" s="18">
        <v>54.635786970386356</v>
      </c>
      <c r="AH90" s="21">
        <f t="shared" si="4"/>
        <v>1239.3531369794207</v>
      </c>
      <c r="AI90" s="21">
        <f t="shared" si="5"/>
        <v>2418.4247061244828</v>
      </c>
      <c r="AM90" s="20">
        <f t="shared" si="6"/>
        <v>0.63101339732116779</v>
      </c>
      <c r="AN90" s="20">
        <f t="shared" si="7"/>
        <v>1.6356249306255073</v>
      </c>
    </row>
    <row r="91" spans="1:40">
      <c r="A91" s="18" t="s">
        <v>173</v>
      </c>
      <c r="B91" s="18" t="s">
        <v>27</v>
      </c>
      <c r="C91" s="18">
        <v>99.202100000000002</v>
      </c>
      <c r="D91" s="18">
        <v>40.593899999999998</v>
      </c>
      <c r="E91" s="19">
        <v>8.3999999999999995E-3</v>
      </c>
      <c r="F91" s="19">
        <v>5.6599999999999998E-2</v>
      </c>
      <c r="G91" s="18">
        <v>9.8082999999999991</v>
      </c>
      <c r="H91" s="18">
        <v>0.15540000000000001</v>
      </c>
      <c r="I91" s="18">
        <v>48.597799999999999</v>
      </c>
      <c r="J91" s="18">
        <v>0.35120000000000001</v>
      </c>
      <c r="K91" s="19">
        <v>6.7999999999999996E-3</v>
      </c>
      <c r="L91" s="19">
        <v>1.2999999999999999E-3</v>
      </c>
      <c r="M91" s="19">
        <v>8.14E-2</v>
      </c>
      <c r="N91" s="19">
        <v>1.9400000000000001E-2</v>
      </c>
      <c r="O91" s="20">
        <v>0.31190000000000001</v>
      </c>
      <c r="P91" s="20">
        <v>0.30925427012323664</v>
      </c>
      <c r="Q91" s="19">
        <v>7.7999999999999996E-3</v>
      </c>
      <c r="R91" s="18">
        <v>89.829219202761976</v>
      </c>
      <c r="S91" s="21">
        <v>189750.0642347502</v>
      </c>
      <c r="T91" s="18">
        <v>50.344803407716448</v>
      </c>
      <c r="U91" s="21">
        <v>299.5558440310196</v>
      </c>
      <c r="V91" s="21">
        <v>76240.390830739765</v>
      </c>
      <c r="W91" s="21">
        <v>1203.5071700491069</v>
      </c>
      <c r="X91" s="21">
        <v>293062.17906729784</v>
      </c>
      <c r="Y91" s="21">
        <v>2509.9939726164198</v>
      </c>
      <c r="Z91" s="18">
        <v>50.446308375070622</v>
      </c>
      <c r="AA91" s="18">
        <v>5.6734692784856042</v>
      </c>
      <c r="AB91" s="21">
        <v>556.94077257511003</v>
      </c>
      <c r="AC91" s="21">
        <v>152.57766045753118</v>
      </c>
      <c r="AD91" s="21">
        <v>2450.9017549214914</v>
      </c>
      <c r="AE91" s="18">
        <v>62.670461524854929</v>
      </c>
      <c r="AH91" s="21">
        <f t="shared" si="4"/>
        <v>1244.1568313087985</v>
      </c>
      <c r="AI91" s="21">
        <f t="shared" si="5"/>
        <v>2430.1116811862958</v>
      </c>
      <c r="AM91" s="20">
        <f t="shared" si="6"/>
        <v>0.63760430730998918</v>
      </c>
      <c r="AN91" s="20">
        <f t="shared" si="7"/>
        <v>1.6318867436959155</v>
      </c>
    </row>
    <row r="92" spans="1:40">
      <c r="A92" s="18" t="s">
        <v>174</v>
      </c>
      <c r="B92" s="18" t="s">
        <v>27</v>
      </c>
      <c r="C92" s="18">
        <v>98.833699999999993</v>
      </c>
      <c r="D92" s="18">
        <v>40.755299999999998</v>
      </c>
      <c r="E92" s="19">
        <v>9.1000000000000004E-3</v>
      </c>
      <c r="F92" s="19">
        <v>8.2000000000000003E-2</v>
      </c>
      <c r="G92" s="18">
        <v>9.2478999999999996</v>
      </c>
      <c r="H92" s="18">
        <v>0.14680000000000001</v>
      </c>
      <c r="I92" s="18">
        <v>48.910400000000003</v>
      </c>
      <c r="J92" s="18">
        <v>0.3165</v>
      </c>
      <c r="K92" s="19">
        <v>6.1000000000000004E-3</v>
      </c>
      <c r="L92" s="19">
        <v>5.1200000000000002E-2</v>
      </c>
      <c r="M92" s="19">
        <v>0.11</v>
      </c>
      <c r="N92" s="19">
        <v>1.8800000000000001E-2</v>
      </c>
      <c r="O92" s="20">
        <v>0.33800000000000002</v>
      </c>
      <c r="P92" s="20">
        <v>0.33513287368276368</v>
      </c>
      <c r="Q92" s="19">
        <v>7.9000000000000008E-3</v>
      </c>
      <c r="R92" s="18">
        <v>90.410013763498071</v>
      </c>
      <c r="S92" s="21">
        <v>190504.50419660378</v>
      </c>
      <c r="T92" s="18">
        <v>54.540203691692824</v>
      </c>
      <c r="U92" s="21">
        <v>433.98549841949836</v>
      </c>
      <c r="V92" s="21">
        <v>71884.374495437354</v>
      </c>
      <c r="W92" s="21">
        <v>1136.9038131480622</v>
      </c>
      <c r="X92" s="21">
        <v>294947.2692807733</v>
      </c>
      <c r="Y92" s="21">
        <v>2261.9962765748774</v>
      </c>
      <c r="Z92" s="18">
        <v>45.253306042342771</v>
      </c>
      <c r="AA92" s="18">
        <v>223.44740542958689</v>
      </c>
      <c r="AB92" s="21">
        <v>752.62266564204049</v>
      </c>
      <c r="AC92" s="21">
        <v>147.85876374234982</v>
      </c>
      <c r="AD92" s="21">
        <v>2655.9948482316904</v>
      </c>
      <c r="AE92" s="18">
        <v>63.4739289803018</v>
      </c>
      <c r="AH92" s="21">
        <f t="shared" si="4"/>
        <v>1175.3038792543862</v>
      </c>
      <c r="AI92" s="21">
        <f t="shared" si="5"/>
        <v>2633.4650472618405</v>
      </c>
      <c r="AM92" s="20">
        <f t="shared" si="6"/>
        <v>0.64731749778123793</v>
      </c>
      <c r="AN92" s="20">
        <f t="shared" si="7"/>
        <v>1.6349921488556389</v>
      </c>
    </row>
    <row r="93" spans="1:40">
      <c r="A93" s="18" t="s">
        <v>175</v>
      </c>
      <c r="B93" s="18" t="s">
        <v>27</v>
      </c>
      <c r="C93" s="18">
        <v>98.629099999999994</v>
      </c>
      <c r="D93" s="18">
        <v>40.819600000000001</v>
      </c>
      <c r="E93" s="19">
        <v>8.6999999999999994E-3</v>
      </c>
      <c r="F93" s="19">
        <v>6.0999999999999999E-2</v>
      </c>
      <c r="G93" s="18">
        <v>8.9426000000000005</v>
      </c>
      <c r="H93" s="18">
        <v>0.1419</v>
      </c>
      <c r="I93" s="18">
        <v>49.1843</v>
      </c>
      <c r="J93" s="18">
        <v>0.31590000000000001</v>
      </c>
      <c r="K93" s="19">
        <v>8.5000000000000006E-3</v>
      </c>
      <c r="L93" s="19">
        <v>3.7900000000000003E-2</v>
      </c>
      <c r="M93" s="19">
        <v>0.105</v>
      </c>
      <c r="N93" s="19">
        <v>1.8700000000000001E-2</v>
      </c>
      <c r="O93" s="20">
        <v>0.3493</v>
      </c>
      <c r="P93" s="20">
        <v>0.34633702005144773</v>
      </c>
      <c r="Q93" s="19">
        <v>6.4999999999999997E-3</v>
      </c>
      <c r="R93" s="18">
        <v>90.74416590155532</v>
      </c>
      <c r="S93" s="21">
        <v>190805.06485055169</v>
      </c>
      <c r="T93" s="18">
        <v>52.142832100849176</v>
      </c>
      <c r="U93" s="21">
        <v>322.84287077548043</v>
      </c>
      <c r="V93" s="21">
        <v>69511.262812411267</v>
      </c>
      <c r="W93" s="21">
        <v>1098.9553888672344</v>
      </c>
      <c r="X93" s="21">
        <v>296598.9846021774</v>
      </c>
      <c r="Y93" s="21">
        <v>2257.7081319747354</v>
      </c>
      <c r="Z93" s="18">
        <v>63.057885468838286</v>
      </c>
      <c r="AA93" s="18">
        <v>165.40345050354188</v>
      </c>
      <c r="AB93" s="21">
        <v>718.41254447649328</v>
      </c>
      <c r="AC93" s="21">
        <v>147.07228095648625</v>
      </c>
      <c r="AD93" s="21">
        <v>2744.7899422702048</v>
      </c>
      <c r="AE93" s="18">
        <v>52.225384604045779</v>
      </c>
      <c r="AH93" s="21">
        <f t="shared" si="4"/>
        <v>1136.0737088978024</v>
      </c>
      <c r="AI93" s="21">
        <f t="shared" si="5"/>
        <v>2721.5069260608302</v>
      </c>
      <c r="AM93" s="20">
        <f t="shared" si="6"/>
        <v>0.64327197646315437</v>
      </c>
      <c r="AN93" s="20">
        <f t="shared" si="7"/>
        <v>1.6343735718968349</v>
      </c>
    </row>
    <row r="94" spans="1:40">
      <c r="A94" s="18" t="s">
        <v>176</v>
      </c>
      <c r="B94" s="18" t="s">
        <v>27</v>
      </c>
      <c r="C94" s="18">
        <v>99.999700000000004</v>
      </c>
      <c r="D94" s="18">
        <v>40.220100000000002</v>
      </c>
      <c r="E94" s="19">
        <v>8.0999999999999996E-3</v>
      </c>
      <c r="F94" s="19">
        <v>7.5499999999999998E-2</v>
      </c>
      <c r="G94" s="18">
        <v>8.9499999999999993</v>
      </c>
      <c r="H94" s="18">
        <v>0.14019999999999999</v>
      </c>
      <c r="I94" s="18">
        <v>49.920099999999998</v>
      </c>
      <c r="J94" s="18">
        <v>0.30640000000000001</v>
      </c>
      <c r="K94" s="19">
        <v>6.3E-3</v>
      </c>
      <c r="L94" s="19">
        <v>1.77E-2</v>
      </c>
      <c r="M94" s="19"/>
      <c r="N94" s="19">
        <v>1.6899999999999998E-2</v>
      </c>
      <c r="O94" s="20">
        <v>0.33860000000000001</v>
      </c>
      <c r="P94" s="20">
        <v>0.33572778410941945</v>
      </c>
      <c r="Q94" s="19"/>
      <c r="R94" s="18">
        <v>90.861268410167256</v>
      </c>
      <c r="S94" s="21">
        <v>188002.79250153535</v>
      </c>
      <c r="T94" s="18">
        <v>48.546774714583712</v>
      </c>
      <c r="U94" s="21">
        <v>399.58420891063565</v>
      </c>
      <c r="V94" s="21">
        <v>69568.783370728968</v>
      </c>
      <c r="W94" s="21">
        <v>1085.7896090147024</v>
      </c>
      <c r="X94" s="21">
        <v>301036.12273101695</v>
      </c>
      <c r="Y94" s="21">
        <v>2189.8125091391544</v>
      </c>
      <c r="Z94" s="18">
        <v>46.737020994550726</v>
      </c>
      <c r="AA94" s="18">
        <v>77.246466330150156</v>
      </c>
      <c r="AB94" s="21">
        <v>0</v>
      </c>
      <c r="AC94" s="21">
        <v>132.91559081094209</v>
      </c>
      <c r="AD94" s="21">
        <v>2660.7096319859475</v>
      </c>
      <c r="AE94" s="18">
        <v>0</v>
      </c>
      <c r="AH94" s="21">
        <f t="shared" si="4"/>
        <v>1122.4632416312324</v>
      </c>
      <c r="AI94" s="21">
        <f t="shared" si="5"/>
        <v>2638.1398372865651</v>
      </c>
      <c r="AM94" s="20">
        <f t="shared" si="6"/>
        <v>0.61488412194783604</v>
      </c>
      <c r="AN94" s="20">
        <f t="shared" si="7"/>
        <v>1.6134582024378314</v>
      </c>
    </row>
    <row r="95" spans="1:40">
      <c r="A95" s="18" t="s">
        <v>177</v>
      </c>
      <c r="B95" s="18" t="s">
        <v>27</v>
      </c>
      <c r="C95" s="18">
        <v>99.136899999999997</v>
      </c>
      <c r="D95" s="18">
        <v>40.802199999999999</v>
      </c>
      <c r="E95" s="19">
        <v>8.5000000000000006E-3</v>
      </c>
      <c r="F95" s="19">
        <v>7.0000000000000007E-2</v>
      </c>
      <c r="G95" s="18">
        <v>9.0380000000000003</v>
      </c>
      <c r="H95" s="18">
        <v>0.1431</v>
      </c>
      <c r="I95" s="18">
        <v>49.113900000000001</v>
      </c>
      <c r="J95" s="18">
        <v>0.31409999999999999</v>
      </c>
      <c r="K95" s="19">
        <v>7.4999999999999997E-3</v>
      </c>
      <c r="L95" s="19">
        <v>1.4800000000000001E-2</v>
      </c>
      <c r="M95" s="19">
        <v>0.1152</v>
      </c>
      <c r="N95" s="19">
        <v>1.8800000000000001E-2</v>
      </c>
      <c r="O95" s="20">
        <v>0.3488</v>
      </c>
      <c r="P95" s="20">
        <v>0.34584126136256793</v>
      </c>
      <c r="Q95" s="19">
        <v>5.1000000000000004E-3</v>
      </c>
      <c r="R95" s="18">
        <v>90.642509902461768</v>
      </c>
      <c r="S95" s="21">
        <v>190723.73117436669</v>
      </c>
      <c r="T95" s="18">
        <v>50.94414630542736</v>
      </c>
      <c r="U95" s="21">
        <v>370.47542548005964</v>
      </c>
      <c r="V95" s="21">
        <v>70252.811631804288</v>
      </c>
      <c r="W95" s="21">
        <v>1108.2488805278454</v>
      </c>
      <c r="X95" s="21">
        <v>296174.44733081252</v>
      </c>
      <c r="Y95" s="21">
        <v>2244.8436981743093</v>
      </c>
      <c r="Z95" s="18">
        <v>55.639310707798487</v>
      </c>
      <c r="AA95" s="18">
        <v>64.590265631989965</v>
      </c>
      <c r="AB95" s="21">
        <v>788.20119165420977</v>
      </c>
      <c r="AC95" s="21">
        <v>147.85876374234982</v>
      </c>
      <c r="AD95" s="21">
        <v>2740.8609558083235</v>
      </c>
      <c r="AE95" s="18">
        <v>40.976840227789765</v>
      </c>
      <c r="AH95" s="21">
        <f t="shared" si="4"/>
        <v>1145.6810975565575</v>
      </c>
      <c r="AI95" s="21">
        <f t="shared" si="5"/>
        <v>2717.6112677068927</v>
      </c>
      <c r="AM95" s="20">
        <f t="shared" si="6"/>
        <v>0.65013437240349314</v>
      </c>
      <c r="AN95" s="20">
        <f t="shared" si="7"/>
        <v>1.6307975025413701</v>
      </c>
    </row>
    <row r="96" spans="1:40">
      <c r="A96" s="18" t="s">
        <v>178</v>
      </c>
      <c r="B96" s="18" t="s">
        <v>27</v>
      </c>
      <c r="C96" s="18">
        <v>99.052899999999994</v>
      </c>
      <c r="D96" s="18">
        <v>40.826700000000002</v>
      </c>
      <c r="E96" s="19">
        <v>8.3000000000000001E-3</v>
      </c>
      <c r="F96" s="19">
        <v>7.0900000000000005E-2</v>
      </c>
      <c r="G96" s="18">
        <v>9.0356000000000005</v>
      </c>
      <c r="H96" s="18">
        <v>0.14099999999999999</v>
      </c>
      <c r="I96" s="18">
        <v>49.1051</v>
      </c>
      <c r="J96" s="18">
        <v>0.31280000000000002</v>
      </c>
      <c r="K96" s="19">
        <v>6.6E-3</v>
      </c>
      <c r="L96" s="19">
        <v>1.5299999999999999E-2</v>
      </c>
      <c r="M96" s="19">
        <v>0.1096</v>
      </c>
      <c r="N96" s="19">
        <v>1.7899999999999999E-2</v>
      </c>
      <c r="O96" s="20">
        <v>0.34329999999999999</v>
      </c>
      <c r="P96" s="20">
        <v>0.34038791578488981</v>
      </c>
      <c r="Q96" s="19">
        <v>7.1000000000000004E-3</v>
      </c>
      <c r="R96" s="18">
        <v>90.643242619348257</v>
      </c>
      <c r="S96" s="21">
        <v>190838.2527299145</v>
      </c>
      <c r="T96" s="18">
        <v>49.745460510005536</v>
      </c>
      <c r="U96" s="21">
        <v>375.23868095051745</v>
      </c>
      <c r="V96" s="21">
        <v>70234.156315593151</v>
      </c>
      <c r="W96" s="21">
        <v>1091.9852701217762</v>
      </c>
      <c r="X96" s="21">
        <v>296121.38017189183</v>
      </c>
      <c r="Y96" s="21">
        <v>2235.5527182073351</v>
      </c>
      <c r="Z96" s="18">
        <v>48.96259342286266</v>
      </c>
      <c r="AA96" s="18">
        <v>66.772369200638266</v>
      </c>
      <c r="AB96" s="21">
        <v>749.8858559487968</v>
      </c>
      <c r="AC96" s="21">
        <v>140.78041866957773</v>
      </c>
      <c r="AD96" s="21">
        <v>2697.6421047276303</v>
      </c>
      <c r="AE96" s="18">
        <v>57.046189336726925</v>
      </c>
      <c r="AH96" s="21">
        <f t="shared" si="4"/>
        <v>1128.8681674037359</v>
      </c>
      <c r="AI96" s="21">
        <f t="shared" si="5"/>
        <v>2674.7590258135788</v>
      </c>
      <c r="AM96" s="20">
        <f t="shared" si="6"/>
        <v>0.63982755030043759</v>
      </c>
      <c r="AN96" s="20">
        <f t="shared" si="7"/>
        <v>1.6072922729095396</v>
      </c>
    </row>
    <row r="97" spans="1:40">
      <c r="A97" s="18" t="s">
        <v>179</v>
      </c>
      <c r="B97" s="18" t="s">
        <v>27</v>
      </c>
      <c r="C97" s="18">
        <v>99.196200000000005</v>
      </c>
      <c r="D97" s="18">
        <v>40.666899999999998</v>
      </c>
      <c r="E97" s="19">
        <v>8.0000000000000002E-3</v>
      </c>
      <c r="F97" s="19">
        <v>6.3E-2</v>
      </c>
      <c r="G97" s="18">
        <v>9.3854000000000006</v>
      </c>
      <c r="H97" s="18">
        <v>0.1484</v>
      </c>
      <c r="I97" s="18">
        <v>48.792200000000001</v>
      </c>
      <c r="J97" s="18">
        <v>0.32040000000000002</v>
      </c>
      <c r="K97" s="19">
        <v>7.1000000000000004E-3</v>
      </c>
      <c r="L97" s="19">
        <v>2.3300000000000001E-2</v>
      </c>
      <c r="M97" s="19">
        <v>0.14410000000000001</v>
      </c>
      <c r="N97" s="19"/>
      <c r="O97" s="20">
        <v>0.33360000000000001</v>
      </c>
      <c r="P97" s="20">
        <v>0.33077019722062118</v>
      </c>
      <c r="Q97" s="19">
        <v>7.7000000000000002E-3</v>
      </c>
      <c r="R97" s="18">
        <v>90.260034480748217</v>
      </c>
      <c r="S97" s="21">
        <v>190091.29172679054</v>
      </c>
      <c r="T97" s="18">
        <v>47.947431816872808</v>
      </c>
      <c r="U97" s="21">
        <v>333.42788293205359</v>
      </c>
      <c r="V97" s="21">
        <v>72953.168653367553</v>
      </c>
      <c r="W97" s="21">
        <v>1149.29513536221</v>
      </c>
      <c r="X97" s="21">
        <v>294234.48085072596</v>
      </c>
      <c r="Y97" s="21">
        <v>2289.8692164757999</v>
      </c>
      <c r="Z97" s="18">
        <v>52.671880803382571</v>
      </c>
      <c r="AA97" s="18">
        <v>101.68602629901123</v>
      </c>
      <c r="AB97" s="21">
        <v>985.93569199107321</v>
      </c>
      <c r="AC97" s="21">
        <v>787.26926864942629</v>
      </c>
      <c r="AD97" s="21">
        <v>2621.4197673671351</v>
      </c>
      <c r="AE97" s="18">
        <v>61.866994069408079</v>
      </c>
      <c r="AH97" s="21">
        <f t="shared" si="4"/>
        <v>1188.1137307993929</v>
      </c>
      <c r="AI97" s="21">
        <f t="shared" si="5"/>
        <v>2599.1832537471887</v>
      </c>
      <c r="AM97" s="20">
        <f t="shared" si="6"/>
        <v>0.64996079945174212</v>
      </c>
      <c r="AN97" s="20">
        <f t="shared" si="7"/>
        <v>1.6285978426031658</v>
      </c>
    </row>
    <row r="98" spans="1:40">
      <c r="A98" s="18" t="s">
        <v>180</v>
      </c>
      <c r="B98" s="18" t="s">
        <v>27</v>
      </c>
      <c r="C98" s="18">
        <v>100.71129999999999</v>
      </c>
      <c r="D98" s="18">
        <v>39.032400000000003</v>
      </c>
      <c r="E98" s="19">
        <v>1.15E-2</v>
      </c>
      <c r="F98" s="19">
        <v>2.5399999999999999E-2</v>
      </c>
      <c r="G98" s="18">
        <v>17.0289</v>
      </c>
      <c r="H98" s="18">
        <v>0.25940000000000002</v>
      </c>
      <c r="I98" s="18">
        <v>43.093499999999999</v>
      </c>
      <c r="J98" s="18">
        <v>0.32619999999999999</v>
      </c>
      <c r="K98" s="19">
        <v>3.8999999999999998E-3</v>
      </c>
      <c r="L98" s="19">
        <v>2.3999999999999998E-3</v>
      </c>
      <c r="M98" s="19">
        <v>5.3199999999999997E-2</v>
      </c>
      <c r="N98" s="19">
        <v>2.7E-2</v>
      </c>
      <c r="O98" s="20">
        <v>0.1363</v>
      </c>
      <c r="P98" s="20">
        <v>0.13514381858864108</v>
      </c>
      <c r="Q98" s="19"/>
      <c r="R98" s="18">
        <v>81.854226903031957</v>
      </c>
      <c r="S98" s="21">
        <v>182451.06794953093</v>
      </c>
      <c r="T98" s="18">
        <v>68.924433236754652</v>
      </c>
      <c r="U98" s="21">
        <v>134.42965438847875</v>
      </c>
      <c r="V98" s="21">
        <v>132366.46426165436</v>
      </c>
      <c r="W98" s="21">
        <v>2008.9431139687149</v>
      </c>
      <c r="X98" s="21">
        <v>259869.27419835053</v>
      </c>
      <c r="Y98" s="21">
        <v>2331.3212809438387</v>
      </c>
      <c r="Z98" s="18">
        <v>28.932441568055211</v>
      </c>
      <c r="AA98" s="18">
        <v>10.474097129511886</v>
      </c>
      <c r="AB98" s="21">
        <v>363.99568920142326</v>
      </c>
      <c r="AC98" s="21">
        <v>212.35035218316193</v>
      </c>
      <c r="AD98" s="21">
        <v>1071.0417095088146</v>
      </c>
      <c r="AE98" s="18">
        <v>0</v>
      </c>
      <c r="AH98" s="21">
        <f t="shared" si="4"/>
        <v>2076.7971817342491</v>
      </c>
      <c r="AI98" s="21">
        <f t="shared" si="5"/>
        <v>1061.9564672833988</v>
      </c>
      <c r="AM98" s="20">
        <f t="shared" si="6"/>
        <v>0.54554354146627904</v>
      </c>
      <c r="AN98" s="20">
        <f t="shared" si="7"/>
        <v>1.5689753392739696</v>
      </c>
    </row>
    <row r="99" spans="1:40">
      <c r="A99" s="18" t="s">
        <v>181</v>
      </c>
      <c r="B99" s="18" t="s">
        <v>27</v>
      </c>
      <c r="C99" s="18">
        <v>100.6733</v>
      </c>
      <c r="D99" s="18">
        <v>39.096800000000002</v>
      </c>
      <c r="E99" s="19">
        <v>1.2500000000000001E-2</v>
      </c>
      <c r="F99" s="19">
        <v>2.9000000000000001E-2</v>
      </c>
      <c r="G99" s="18">
        <v>16.936</v>
      </c>
      <c r="H99" s="18">
        <v>0.26590000000000003</v>
      </c>
      <c r="I99" s="18">
        <v>43.040199999999999</v>
      </c>
      <c r="J99" s="18">
        <v>0.31190000000000001</v>
      </c>
      <c r="K99" s="19">
        <v>3.5999999999999999E-3</v>
      </c>
      <c r="L99" s="19">
        <v>8.3999999999999995E-3</v>
      </c>
      <c r="M99" s="19">
        <v>1.18E-2</v>
      </c>
      <c r="N99" s="19">
        <v>2.7900000000000001E-2</v>
      </c>
      <c r="O99" s="20">
        <v>0.1326</v>
      </c>
      <c r="P99" s="20">
        <v>0.13147520429093035</v>
      </c>
      <c r="Q99" s="19"/>
      <c r="R99" s="18">
        <v>81.917011627153101</v>
      </c>
      <c r="S99" s="21">
        <v>182752.09603839941</v>
      </c>
      <c r="T99" s="18">
        <v>74.917862213863771</v>
      </c>
      <c r="U99" s="21">
        <v>153.48267627031041</v>
      </c>
      <c r="V99" s="21">
        <v>131644.3480633146</v>
      </c>
      <c r="W99" s="21">
        <v>2059.2828604636902</v>
      </c>
      <c r="X99" s="21">
        <v>259547.8560653427</v>
      </c>
      <c r="Y99" s="21">
        <v>2229.1205013071221</v>
      </c>
      <c r="Z99" s="18">
        <v>26.706869139743269</v>
      </c>
      <c r="AA99" s="18">
        <v>36.6593399532916</v>
      </c>
      <c r="AB99" s="21">
        <v>80.735885950691625</v>
      </c>
      <c r="AC99" s="21">
        <v>219.42869725593403</v>
      </c>
      <c r="AD99" s="21">
        <v>1041.9672096908937</v>
      </c>
      <c r="AE99" s="18">
        <v>991.47884002142291</v>
      </c>
      <c r="AH99" s="21">
        <f t="shared" si="4"/>
        <v>2128.8372036358396</v>
      </c>
      <c r="AI99" s="21">
        <f t="shared" si="5"/>
        <v>1033.1285954642603</v>
      </c>
      <c r="AM99" s="20">
        <f t="shared" si="6"/>
        <v>0.52849249499705209</v>
      </c>
      <c r="AN99" s="20">
        <f t="shared" si="7"/>
        <v>1.6171124966276347</v>
      </c>
    </row>
    <row r="100" spans="1:40">
      <c r="A100" s="18" t="s">
        <v>182</v>
      </c>
      <c r="B100" s="18" t="s">
        <v>27</v>
      </c>
      <c r="C100" s="18">
        <v>100.28149999999999</v>
      </c>
      <c r="D100" s="18">
        <v>39.07</v>
      </c>
      <c r="E100" s="19">
        <v>1.0800000000000001E-2</v>
      </c>
      <c r="F100" s="19">
        <v>2.93E-2</v>
      </c>
      <c r="G100" s="18">
        <v>17.341200000000001</v>
      </c>
      <c r="H100" s="18">
        <v>0.2697</v>
      </c>
      <c r="I100" s="18">
        <v>42.779600000000002</v>
      </c>
      <c r="J100" s="18">
        <v>0.31069999999999998</v>
      </c>
      <c r="K100" s="19">
        <v>4.7000000000000002E-3</v>
      </c>
      <c r="L100" s="19">
        <v>8.0000000000000002E-3</v>
      </c>
      <c r="M100" s="19">
        <v>1.0999999999999999E-2</v>
      </c>
      <c r="N100" s="19">
        <v>2.63E-2</v>
      </c>
      <c r="O100" s="20">
        <v>0.12709999999999999</v>
      </c>
      <c r="P100" s="20">
        <v>0.12602185871325225</v>
      </c>
      <c r="Q100" s="19">
        <v>1.1599999999999999E-2</v>
      </c>
      <c r="R100" s="18">
        <v>81.472632537964458</v>
      </c>
      <c r="S100" s="21">
        <v>182626.82347967773</v>
      </c>
      <c r="T100" s="18">
        <v>64.729032952778297</v>
      </c>
      <c r="U100" s="21">
        <v>155.07042809379635</v>
      </c>
      <c r="V100" s="21">
        <v>134793.98728362963</v>
      </c>
      <c r="W100" s="21">
        <v>2088.7122507222912</v>
      </c>
      <c r="X100" s="21">
        <v>257976.34451821636</v>
      </c>
      <c r="Y100" s="21">
        <v>2220.5442121068381</v>
      </c>
      <c r="Z100" s="18">
        <v>34.867301376887049</v>
      </c>
      <c r="AA100" s="18">
        <v>34.913657098372951</v>
      </c>
      <c r="AB100" s="21">
        <v>75.26226656420404</v>
      </c>
      <c r="AC100" s="21">
        <v>206.84497268211703</v>
      </c>
      <c r="AD100" s="21">
        <v>998.74835861020051</v>
      </c>
      <c r="AE100" s="18">
        <v>93.202224831835537</v>
      </c>
      <c r="AH100" s="21">
        <f t="shared" si="4"/>
        <v>2159.2606010552308</v>
      </c>
      <c r="AI100" s="21">
        <f t="shared" si="5"/>
        <v>990.2763535709463</v>
      </c>
      <c r="AM100" s="20">
        <f t="shared" si="6"/>
        <v>0.52185123330384708</v>
      </c>
      <c r="AN100" s="20">
        <f t="shared" si="7"/>
        <v>1.60189682386335</v>
      </c>
    </row>
    <row r="101" spans="1:40">
      <c r="A101" s="18" t="s">
        <v>183</v>
      </c>
      <c r="B101" s="18" t="s">
        <v>27</v>
      </c>
      <c r="C101" s="18">
        <v>100.2201</v>
      </c>
      <c r="D101" s="18">
        <v>39.183799999999998</v>
      </c>
      <c r="E101" s="19">
        <v>1.6500000000000001E-2</v>
      </c>
      <c r="F101" s="19">
        <v>4.0500000000000001E-2</v>
      </c>
      <c r="G101" s="18">
        <v>16.633400000000002</v>
      </c>
      <c r="H101" s="18">
        <v>0.2651</v>
      </c>
      <c r="I101" s="18">
        <v>43.2149</v>
      </c>
      <c r="J101" s="18">
        <v>0.32229999999999998</v>
      </c>
      <c r="K101" s="19">
        <v>4.7000000000000002E-3</v>
      </c>
      <c r="L101" s="19">
        <v>4.7999999999999996E-3</v>
      </c>
      <c r="M101" s="19">
        <v>1.1900000000000001E-2</v>
      </c>
      <c r="N101" s="19"/>
      <c r="O101" s="20">
        <v>0.13550000000000001</v>
      </c>
      <c r="P101" s="20">
        <v>0.13435060468643337</v>
      </c>
      <c r="Q101" s="19">
        <v>1.06E-2</v>
      </c>
      <c r="R101" s="18">
        <v>82.241775737885305</v>
      </c>
      <c r="S101" s="21">
        <v>183158.76441932417</v>
      </c>
      <c r="T101" s="18">
        <v>98.891578122300174</v>
      </c>
      <c r="U101" s="21">
        <v>214.34649617060589</v>
      </c>
      <c r="V101" s="21">
        <v>129292.22361102607</v>
      </c>
      <c r="W101" s="21">
        <v>2053.0871993566161</v>
      </c>
      <c r="X101" s="21">
        <v>260601.35977709628</v>
      </c>
      <c r="Y101" s="21">
        <v>2303.4483410429157</v>
      </c>
      <c r="Z101" s="18">
        <v>34.867301376887049</v>
      </c>
      <c r="AA101" s="18">
        <v>20.948194259023772</v>
      </c>
      <c r="AB101" s="21">
        <v>81.420088374002574</v>
      </c>
      <c r="AC101" s="21">
        <v>1228.4861115188851</v>
      </c>
      <c r="AD101" s="21">
        <v>1064.7553311698048</v>
      </c>
      <c r="AE101" s="18">
        <v>85.167550277366956</v>
      </c>
      <c r="AH101" s="21">
        <f t="shared" si="4"/>
        <v>2122.4322778633359</v>
      </c>
      <c r="AI101" s="21">
        <f t="shared" si="5"/>
        <v>1055.7234139170987</v>
      </c>
      <c r="AM101" s="20">
        <f t="shared" si="6"/>
        <v>0.52825735248039019</v>
      </c>
      <c r="AN101" s="20">
        <f t="shared" si="7"/>
        <v>1.6415776746547768</v>
      </c>
    </row>
    <row r="102" spans="1:40">
      <c r="A102" s="18" t="s">
        <v>184</v>
      </c>
      <c r="B102" s="18" t="s">
        <v>27</v>
      </c>
      <c r="C102" s="18">
        <v>100.1002</v>
      </c>
      <c r="D102" s="18">
        <v>39.230699999999999</v>
      </c>
      <c r="E102" s="19">
        <v>1.21E-2</v>
      </c>
      <c r="F102" s="19">
        <v>3.1199999999999999E-2</v>
      </c>
      <c r="G102" s="18">
        <v>16.683299999999999</v>
      </c>
      <c r="H102" s="18">
        <v>0.26469999999999999</v>
      </c>
      <c r="I102" s="18">
        <v>43.266599999999997</v>
      </c>
      <c r="J102" s="18">
        <v>0.32029999999999997</v>
      </c>
      <c r="K102" s="19">
        <v>4.7000000000000002E-3</v>
      </c>
      <c r="L102" s="19">
        <v>5.5999999999999999E-3</v>
      </c>
      <c r="M102" s="19">
        <v>1.06E-2</v>
      </c>
      <c r="N102" s="19">
        <v>2.7799999999999998E-2</v>
      </c>
      <c r="O102" s="20">
        <v>0.13320000000000001</v>
      </c>
      <c r="P102" s="20">
        <v>0.13207011471758617</v>
      </c>
      <c r="Q102" s="19">
        <v>9.2999999999999992E-3</v>
      </c>
      <c r="R102" s="18">
        <v>82.215474025315302</v>
      </c>
      <c r="S102" s="21">
        <v>183377.99139708711</v>
      </c>
      <c r="T102" s="18">
        <v>72.520490623020123</v>
      </c>
      <c r="U102" s="21">
        <v>165.12618964254082</v>
      </c>
      <c r="V102" s="21">
        <v>129680.09872724944</v>
      </c>
      <c r="W102" s="21">
        <v>2049.9893688030793</v>
      </c>
      <c r="X102" s="21">
        <v>260913.12933575484</v>
      </c>
      <c r="Y102" s="21">
        <v>2289.1545257091093</v>
      </c>
      <c r="Z102" s="18">
        <v>34.867301376887049</v>
      </c>
      <c r="AA102" s="18">
        <v>24.439559968861065</v>
      </c>
      <c r="AB102" s="21">
        <v>72.525456870960269</v>
      </c>
      <c r="AC102" s="21">
        <v>218.64221447007046</v>
      </c>
      <c r="AD102" s="21">
        <v>1046.6819934451512</v>
      </c>
      <c r="AE102" s="18">
        <v>74.722473356557799</v>
      </c>
      <c r="AH102" s="21">
        <f t="shared" si="4"/>
        <v>2119.2298149770841</v>
      </c>
      <c r="AI102" s="21">
        <f t="shared" si="5"/>
        <v>1037.8033854889854</v>
      </c>
      <c r="AM102" s="20">
        <f t="shared" si="6"/>
        <v>0.52022611737308555</v>
      </c>
      <c r="AN102" s="20">
        <f t="shared" si="7"/>
        <v>1.6341981813526907</v>
      </c>
    </row>
    <row r="103" spans="1:40">
      <c r="A103" s="18" t="s">
        <v>185</v>
      </c>
      <c r="B103" s="18" t="s">
        <v>27</v>
      </c>
      <c r="C103" s="18">
        <v>100.0752</v>
      </c>
      <c r="D103" s="18">
        <v>39.280500000000004</v>
      </c>
      <c r="E103" s="19">
        <v>1.17E-2</v>
      </c>
      <c r="F103" s="19">
        <v>2.8299999999999999E-2</v>
      </c>
      <c r="G103" s="18">
        <v>16.657499999999999</v>
      </c>
      <c r="H103" s="18">
        <v>0.26219999999999999</v>
      </c>
      <c r="I103" s="18">
        <v>43.2575</v>
      </c>
      <c r="J103" s="18">
        <v>0.31190000000000001</v>
      </c>
      <c r="K103" s="19">
        <v>3.5999999999999999E-3</v>
      </c>
      <c r="L103" s="19">
        <v>0</v>
      </c>
      <c r="M103" s="19">
        <v>1.0800000000000001E-2</v>
      </c>
      <c r="N103" s="19">
        <v>2.7400000000000001E-2</v>
      </c>
      <c r="O103" s="20">
        <v>0.13969999999999999</v>
      </c>
      <c r="P103" s="20">
        <v>0.1385149776730239</v>
      </c>
      <c r="Q103" s="19">
        <v>9.1000000000000004E-3</v>
      </c>
      <c r="R103" s="18">
        <v>82.235019222198005</v>
      </c>
      <c r="S103" s="21">
        <v>183610.77398754752</v>
      </c>
      <c r="T103" s="18">
        <v>70.12311903217649</v>
      </c>
      <c r="U103" s="21">
        <v>149.7779220155098</v>
      </c>
      <c r="V103" s="21">
        <v>129479.55407797963</v>
      </c>
      <c r="W103" s="21">
        <v>2030.6279278434733</v>
      </c>
      <c r="X103" s="21">
        <v>260858.2530691438</v>
      </c>
      <c r="Y103" s="21">
        <v>2229.1205013071221</v>
      </c>
      <c r="Z103" s="18">
        <v>26.706869139743269</v>
      </c>
      <c r="AA103" s="18">
        <v>0</v>
      </c>
      <c r="AB103" s="21">
        <v>73.893861717582169</v>
      </c>
      <c r="AC103" s="21">
        <v>215.49628332661621</v>
      </c>
      <c r="AD103" s="21">
        <v>1097.7588174496068</v>
      </c>
      <c r="AE103" s="18">
        <v>73.1155384456641</v>
      </c>
      <c r="AH103" s="21">
        <f t="shared" si="4"/>
        <v>2099.2144219380111</v>
      </c>
      <c r="AI103" s="21">
        <f t="shared" si="5"/>
        <v>1088.4469440901748</v>
      </c>
      <c r="AM103" s="20">
        <f t="shared" si="6"/>
        <v>0.54488336288470818</v>
      </c>
      <c r="AN103" s="20">
        <f t="shared" si="7"/>
        <v>1.6212709696804717</v>
      </c>
    </row>
    <row r="104" spans="1:40">
      <c r="A104" s="18" t="s">
        <v>186</v>
      </c>
      <c r="B104" s="18" t="s">
        <v>27</v>
      </c>
      <c r="C104" s="18">
        <v>100.5162</v>
      </c>
      <c r="D104" s="18">
        <v>39.048400000000001</v>
      </c>
      <c r="E104" s="19">
        <v>1.2E-2</v>
      </c>
      <c r="F104" s="19">
        <v>3.4500000000000003E-2</v>
      </c>
      <c r="G104" s="18">
        <v>16.5943</v>
      </c>
      <c r="H104" s="18">
        <v>0.25509999999999999</v>
      </c>
      <c r="I104" s="18">
        <v>43.485500000000002</v>
      </c>
      <c r="J104" s="18">
        <v>0.32069999999999999</v>
      </c>
      <c r="K104" s="19">
        <v>5.4999999999999997E-3</v>
      </c>
      <c r="L104" s="19">
        <v>5.04E-2</v>
      </c>
      <c r="M104" s="19">
        <v>9.1000000000000004E-3</v>
      </c>
      <c r="N104" s="19">
        <v>2.75E-2</v>
      </c>
      <c r="O104" s="20">
        <v>0.14549999999999999</v>
      </c>
      <c r="P104" s="20">
        <v>0.14426577846402991</v>
      </c>
      <c r="Q104" s="19">
        <v>1.1299999999999999E-2</v>
      </c>
      <c r="R104" s="18">
        <v>82.366964949086011</v>
      </c>
      <c r="S104" s="21">
        <v>182525.85753682745</v>
      </c>
      <c r="T104" s="18">
        <v>71.921147725309211</v>
      </c>
      <c r="U104" s="21">
        <v>182.59145970088653</v>
      </c>
      <c r="V104" s="21">
        <v>128988.29741775282</v>
      </c>
      <c r="W104" s="21">
        <v>1975.6414355181926</v>
      </c>
      <c r="X104" s="21">
        <v>262233.17491390515</v>
      </c>
      <c r="Y104" s="21">
        <v>2292.0132887758705</v>
      </c>
      <c r="Z104" s="18">
        <v>40.802161185718887</v>
      </c>
      <c r="AA104" s="18">
        <v>219.95603971974961</v>
      </c>
      <c r="AB104" s="21">
        <v>62.262420521296086</v>
      </c>
      <c r="AC104" s="21">
        <v>216.28276611247978</v>
      </c>
      <c r="AD104" s="21">
        <v>1143.3350604074285</v>
      </c>
      <c r="AE104" s="18">
        <v>90.79182246549496</v>
      </c>
      <c r="AH104" s="21">
        <f t="shared" si="4"/>
        <v>2042.3707057070428</v>
      </c>
      <c r="AI104" s="21">
        <f t="shared" si="5"/>
        <v>1133.6365809958511</v>
      </c>
      <c r="AM104" s="20">
        <f t="shared" si="6"/>
        <v>0.56238819847411181</v>
      </c>
      <c r="AN104" s="20">
        <f t="shared" si="7"/>
        <v>1.5833767454829191</v>
      </c>
    </row>
    <row r="105" spans="1:40">
      <c r="A105" s="18" t="s">
        <v>187</v>
      </c>
      <c r="B105" s="18" t="s">
        <v>27</v>
      </c>
      <c r="C105" s="18">
        <v>100.1326</v>
      </c>
      <c r="D105" s="18">
        <v>39.128100000000003</v>
      </c>
      <c r="E105" s="19">
        <v>1.23E-2</v>
      </c>
      <c r="F105" s="19">
        <v>3.5799999999999998E-2</v>
      </c>
      <c r="G105" s="18">
        <v>16.558</v>
      </c>
      <c r="H105" s="18">
        <v>0.26240000000000002</v>
      </c>
      <c r="I105" s="18">
        <v>43.442399999999999</v>
      </c>
      <c r="J105" s="18">
        <v>0.31030000000000002</v>
      </c>
      <c r="K105" s="19">
        <v>5.0000000000000001E-3</v>
      </c>
      <c r="L105" s="19">
        <v>6.0600000000000001E-2</v>
      </c>
      <c r="M105" s="19">
        <v>1.09E-2</v>
      </c>
      <c r="N105" s="19">
        <v>2.69E-2</v>
      </c>
      <c r="O105" s="20">
        <v>0.13930000000000001</v>
      </c>
      <c r="P105" s="20">
        <v>0.13811837072192004</v>
      </c>
      <c r="Q105" s="19">
        <v>8.0999999999999996E-3</v>
      </c>
      <c r="R105" s="18">
        <v>82.384361595381833</v>
      </c>
      <c r="S105" s="21">
        <v>182898.40316854822</v>
      </c>
      <c r="T105" s="18">
        <v>73.719176418441947</v>
      </c>
      <c r="U105" s="21">
        <v>189.471717602659</v>
      </c>
      <c r="V105" s="21">
        <v>128706.13576005925</v>
      </c>
      <c r="W105" s="21">
        <v>2032.1768431202422</v>
      </c>
      <c r="X105" s="21">
        <v>261973.26644237351</v>
      </c>
      <c r="Y105" s="21">
        <v>2217.6854490400769</v>
      </c>
      <c r="Z105" s="18">
        <v>37.092873805198991</v>
      </c>
      <c r="AA105" s="18">
        <v>264.4709525201751</v>
      </c>
      <c r="AB105" s="21">
        <v>74.578064140893105</v>
      </c>
      <c r="AC105" s="21">
        <v>211.56386939729839</v>
      </c>
      <c r="AD105" s="21">
        <v>1094.6156282801019</v>
      </c>
      <c r="AE105" s="18">
        <v>65.080863891195506</v>
      </c>
      <c r="AH105" s="21">
        <f t="shared" si="4"/>
        <v>2100.8156533811371</v>
      </c>
      <c r="AI105" s="21">
        <f t="shared" si="5"/>
        <v>1085.3304174070247</v>
      </c>
      <c r="AM105" s="20">
        <f t="shared" si="6"/>
        <v>0.53777910079039171</v>
      </c>
      <c r="AN105" s="20">
        <f t="shared" si="7"/>
        <v>1.6322575772903229</v>
      </c>
    </row>
    <row r="106" spans="1:40">
      <c r="A106" s="18" t="s">
        <v>188</v>
      </c>
      <c r="B106" s="18" t="s">
        <v>27</v>
      </c>
      <c r="C106" s="18">
        <v>100.1331</v>
      </c>
      <c r="D106" s="18">
        <v>39.117899999999999</v>
      </c>
      <c r="E106" s="19">
        <v>1.1299999999999999E-2</v>
      </c>
      <c r="F106" s="19">
        <v>2.8500000000000001E-2</v>
      </c>
      <c r="G106" s="18">
        <v>16.6279</v>
      </c>
      <c r="H106" s="18">
        <v>0.26100000000000001</v>
      </c>
      <c r="I106" s="18">
        <v>43.452199999999998</v>
      </c>
      <c r="J106" s="18">
        <v>0.30630000000000002</v>
      </c>
      <c r="K106" s="19">
        <v>4.4999999999999997E-3</v>
      </c>
      <c r="L106" s="19">
        <v>4.4999999999999997E-3</v>
      </c>
      <c r="M106" s="19">
        <v>9.5999999999999992E-3</v>
      </c>
      <c r="N106" s="19">
        <v>2.6599999999999999E-2</v>
      </c>
      <c r="O106" s="20">
        <v>0.1396</v>
      </c>
      <c r="P106" s="20">
        <v>0.13841582593524795</v>
      </c>
      <c r="Q106" s="19">
        <v>1.03E-2</v>
      </c>
      <c r="R106" s="18">
        <v>82.326424268845116</v>
      </c>
      <c r="S106" s="21">
        <v>182850.72480664667</v>
      </c>
      <c r="T106" s="18">
        <v>67.725747441332842</v>
      </c>
      <c r="U106" s="21">
        <v>150.83642323116712</v>
      </c>
      <c r="V106" s="21">
        <v>129249.47184470884</v>
      </c>
      <c r="W106" s="21">
        <v>2021.3344361828624</v>
      </c>
      <c r="X106" s="21">
        <v>262032.36396026236</v>
      </c>
      <c r="Y106" s="21">
        <v>2189.0978183724642</v>
      </c>
      <c r="Z106" s="18">
        <v>33.383586424679088</v>
      </c>
      <c r="AA106" s="18">
        <v>19.638932117834784</v>
      </c>
      <c r="AB106" s="21">
        <v>65.6834326378508</v>
      </c>
      <c r="AC106" s="21">
        <v>209.20442103970771</v>
      </c>
      <c r="AD106" s="21">
        <v>1096.9730201572306</v>
      </c>
      <c r="AE106" s="18">
        <v>82.757147911026394</v>
      </c>
      <c r="AH106" s="21">
        <f t="shared" si="4"/>
        <v>2089.6070332792556</v>
      </c>
      <c r="AI106" s="21">
        <f t="shared" si="5"/>
        <v>1087.6678124193872</v>
      </c>
      <c r="AM106" s="20">
        <f t="shared" si="6"/>
        <v>0.54109034983449156</v>
      </c>
      <c r="AN106" s="20">
        <f t="shared" si="7"/>
        <v>1.6167238468795329</v>
      </c>
    </row>
    <row r="107" spans="1:40">
      <c r="A107" s="18" t="s">
        <v>189</v>
      </c>
      <c r="B107" s="18" t="s">
        <v>27</v>
      </c>
      <c r="C107" s="18">
        <v>99.447999999999993</v>
      </c>
      <c r="D107" s="18">
        <v>40.382899999999999</v>
      </c>
      <c r="E107" s="19">
        <v>7.7000000000000002E-3</v>
      </c>
      <c r="F107" s="19">
        <v>6.2899999999999998E-2</v>
      </c>
      <c r="G107" s="18">
        <v>10.920299999999999</v>
      </c>
      <c r="H107" s="18">
        <v>0.1704</v>
      </c>
      <c r="I107" s="18">
        <v>47.6631</v>
      </c>
      <c r="J107" s="18">
        <v>0.33250000000000002</v>
      </c>
      <c r="K107" s="19">
        <v>4.7999999999999996E-3</v>
      </c>
      <c r="L107" s="19">
        <v>3.3E-3</v>
      </c>
      <c r="M107" s="19">
        <v>3.6900000000000002E-2</v>
      </c>
      <c r="N107" s="19">
        <v>2.1299999999999999E-2</v>
      </c>
      <c r="O107" s="20">
        <v>0.2777</v>
      </c>
      <c r="P107" s="20">
        <v>0.2753443758038564</v>
      </c>
      <c r="Q107" s="19"/>
      <c r="R107" s="18">
        <v>88.610677763860295</v>
      </c>
      <c r="S107" s="21">
        <v>188763.77655227738</v>
      </c>
      <c r="T107" s="18">
        <v>46.149403123740086</v>
      </c>
      <c r="U107" s="21">
        <v>332.89863232422493</v>
      </c>
      <c r="V107" s="21">
        <v>84884.020675237029</v>
      </c>
      <c r="W107" s="21">
        <v>1319.6758158067423</v>
      </c>
      <c r="X107" s="21">
        <v>287425.60253967304</v>
      </c>
      <c r="Y107" s="21">
        <v>2376.3467992453293</v>
      </c>
      <c r="Z107" s="18">
        <v>35.60915885299103</v>
      </c>
      <c r="AA107" s="18">
        <v>14.401883553078843</v>
      </c>
      <c r="AB107" s="21">
        <v>252.47069420173906</v>
      </c>
      <c r="AC107" s="21">
        <v>167.52083338893885</v>
      </c>
      <c r="AD107" s="21">
        <v>2182.1590809288173</v>
      </c>
      <c r="AE107" s="18">
        <v>931.21878086290872</v>
      </c>
      <c r="AH107" s="21">
        <f t="shared" si="4"/>
        <v>1364.2491895432381</v>
      </c>
      <c r="AI107" s="21">
        <f t="shared" si="5"/>
        <v>2163.6486497769615</v>
      </c>
      <c r="AM107" s="20">
        <f t="shared" si="6"/>
        <v>0.64444654514258448</v>
      </c>
      <c r="AN107" s="20">
        <f t="shared" si="7"/>
        <v>1.6071919999675826</v>
      </c>
    </row>
    <row r="108" spans="1:40">
      <c r="A108" s="18" t="s">
        <v>190</v>
      </c>
      <c r="B108" s="18" t="s">
        <v>27</v>
      </c>
      <c r="C108" s="18">
        <v>99.147499999999994</v>
      </c>
      <c r="D108" s="18">
        <v>40.454900000000002</v>
      </c>
      <c r="E108" s="19">
        <v>8.2000000000000007E-3</v>
      </c>
      <c r="F108" s="19">
        <v>6.4600000000000005E-2</v>
      </c>
      <c r="G108" s="18">
        <v>10.913</v>
      </c>
      <c r="H108" s="18">
        <v>0.16950000000000001</v>
      </c>
      <c r="I108" s="18">
        <v>47.666400000000003</v>
      </c>
      <c r="J108" s="18">
        <v>0.3352</v>
      </c>
      <c r="K108" s="19">
        <v>5.1000000000000004E-3</v>
      </c>
      <c r="L108" s="19"/>
      <c r="M108" s="19">
        <v>8.1699999999999995E-2</v>
      </c>
      <c r="N108" s="19">
        <v>2.0500000000000001E-2</v>
      </c>
      <c r="O108" s="20">
        <v>0.27539999999999998</v>
      </c>
      <c r="P108" s="20">
        <v>0.27306388583500918</v>
      </c>
      <c r="Q108" s="19">
        <v>5.4999999999999997E-3</v>
      </c>
      <c r="R108" s="18">
        <v>88.618123016129516</v>
      </c>
      <c r="S108" s="21">
        <v>189100.32969511172</v>
      </c>
      <c r="T108" s="18">
        <v>49.146117612294631</v>
      </c>
      <c r="U108" s="21">
        <v>341.89589265731212</v>
      </c>
      <c r="V108" s="21">
        <v>84827.277421761464</v>
      </c>
      <c r="W108" s="21">
        <v>1312.7056970612844</v>
      </c>
      <c r="X108" s="21">
        <v>287445.5027242683</v>
      </c>
      <c r="Y108" s="21">
        <v>2395.6434499459679</v>
      </c>
      <c r="Z108" s="18">
        <v>37.834731281302972</v>
      </c>
      <c r="AA108" s="18">
        <v>0</v>
      </c>
      <c r="AB108" s="21">
        <v>558.9933798450428</v>
      </c>
      <c r="AC108" s="21">
        <v>161.22897110203039</v>
      </c>
      <c r="AD108" s="21">
        <v>2164.0857432041639</v>
      </c>
      <c r="AE108" s="18">
        <v>44.190710049577191</v>
      </c>
      <c r="AH108" s="21">
        <f t="shared" si="4"/>
        <v>1357.0436480491719</v>
      </c>
      <c r="AI108" s="21">
        <f t="shared" si="5"/>
        <v>2145.7286213488483</v>
      </c>
      <c r="AM108" s="20">
        <f t="shared" si="6"/>
        <v>0.63863758508461022</v>
      </c>
      <c r="AN108" s="20">
        <f t="shared" si="7"/>
        <v>1.5997727255844214</v>
      </c>
    </row>
    <row r="109" spans="1:40">
      <c r="A109" s="18" t="s">
        <v>191</v>
      </c>
      <c r="B109" s="18" t="s">
        <v>27</v>
      </c>
      <c r="C109" s="18">
        <v>99.234499999999997</v>
      </c>
      <c r="D109" s="18">
        <v>40.439599999999999</v>
      </c>
      <c r="E109" s="19">
        <v>6.8999999999999999E-3</v>
      </c>
      <c r="F109" s="19">
        <v>6.2799999999999995E-2</v>
      </c>
      <c r="G109" s="18">
        <v>10.9337</v>
      </c>
      <c r="H109" s="18">
        <v>0.1694</v>
      </c>
      <c r="I109" s="18">
        <v>47.695099999999996</v>
      </c>
      <c r="J109" s="18">
        <v>0.33729999999999999</v>
      </c>
      <c r="K109" s="19">
        <v>4.7999999999999996E-3</v>
      </c>
      <c r="L109" s="19">
        <v>4.4999999999999997E-3</v>
      </c>
      <c r="M109" s="19">
        <v>3.7499999999999999E-2</v>
      </c>
      <c r="N109" s="19">
        <v>2.1700000000000001E-2</v>
      </c>
      <c r="O109" s="20">
        <v>0.2787</v>
      </c>
      <c r="P109" s="20">
        <v>0.27633589318161605</v>
      </c>
      <c r="Q109" s="19">
        <v>8.0999999999999996E-3</v>
      </c>
      <c r="R109" s="18">
        <v>88.605073734582902</v>
      </c>
      <c r="S109" s="21">
        <v>189028.81215225943</v>
      </c>
      <c r="T109" s="18">
        <v>41.354659942052791</v>
      </c>
      <c r="U109" s="21">
        <v>332.36938171639628</v>
      </c>
      <c r="V109" s="21">
        <v>84988.179524082603</v>
      </c>
      <c r="W109" s="21">
        <v>1311.9312394228998</v>
      </c>
      <c r="X109" s="21">
        <v>287618.57402665709</v>
      </c>
      <c r="Y109" s="21">
        <v>2410.6519560464644</v>
      </c>
      <c r="Z109" s="18">
        <v>35.60915885299103</v>
      </c>
      <c r="AA109" s="18">
        <v>19.638932117834784</v>
      </c>
      <c r="AB109" s="21">
        <v>256.57590874160468</v>
      </c>
      <c r="AC109" s="21">
        <v>170.66676453239313</v>
      </c>
      <c r="AD109" s="21">
        <v>2190.0170538525799</v>
      </c>
      <c r="AE109" s="18">
        <v>65.080863891195506</v>
      </c>
      <c r="AH109" s="21">
        <f t="shared" si="4"/>
        <v>1356.2430323276087</v>
      </c>
      <c r="AI109" s="21">
        <f t="shared" si="5"/>
        <v>2171.439966484837</v>
      </c>
      <c r="AM109" s="20">
        <f t="shared" si="6"/>
        <v>0.64712636575541549</v>
      </c>
      <c r="AN109" s="20">
        <f t="shared" si="7"/>
        <v>1.5958019573101907</v>
      </c>
    </row>
    <row r="110" spans="1:40">
      <c r="A110" s="18" t="s">
        <v>192</v>
      </c>
      <c r="B110" s="18" t="s">
        <v>27</v>
      </c>
      <c r="C110" s="18">
        <v>99.215800000000002</v>
      </c>
      <c r="D110" s="18">
        <v>40.437100000000001</v>
      </c>
      <c r="E110" s="19">
        <v>9.1999999999999998E-3</v>
      </c>
      <c r="F110" s="19">
        <v>6.2E-2</v>
      </c>
      <c r="G110" s="18">
        <v>10.875299999999999</v>
      </c>
      <c r="H110" s="18">
        <v>0.16889999999999999</v>
      </c>
      <c r="I110" s="18">
        <v>47.694000000000003</v>
      </c>
      <c r="J110" s="18">
        <v>0.3332</v>
      </c>
      <c r="K110" s="19">
        <v>4.4999999999999997E-3</v>
      </c>
      <c r="L110" s="19">
        <v>6.7299999999999999E-2</v>
      </c>
      <c r="M110" s="19">
        <v>3.78E-2</v>
      </c>
      <c r="N110" s="19">
        <v>2.23E-2</v>
      </c>
      <c r="O110" s="20">
        <v>0.28079999999999999</v>
      </c>
      <c r="P110" s="20">
        <v>0.27841807967491133</v>
      </c>
      <c r="Q110" s="19">
        <v>7.6E-3</v>
      </c>
      <c r="R110" s="18">
        <v>88.65880286216634</v>
      </c>
      <c r="S110" s="21">
        <v>189017.12627924434</v>
      </c>
      <c r="T110" s="18">
        <v>55.139546589403722</v>
      </c>
      <c r="U110" s="21">
        <v>328.13537685376701</v>
      </c>
      <c r="V110" s="21">
        <v>84534.233496278073</v>
      </c>
      <c r="W110" s="21">
        <v>1308.0589512309787</v>
      </c>
      <c r="X110" s="21">
        <v>287611.94063179207</v>
      </c>
      <c r="Y110" s="21">
        <v>2381.3496346121615</v>
      </c>
      <c r="Z110" s="18">
        <v>33.383586424679088</v>
      </c>
      <c r="AA110" s="18">
        <v>293.71114034006246</v>
      </c>
      <c r="AB110" s="21">
        <v>258.62851601153756</v>
      </c>
      <c r="AC110" s="21">
        <v>175.38566124757449</v>
      </c>
      <c r="AD110" s="21">
        <v>2206.5187969924809</v>
      </c>
      <c r="AE110" s="18">
        <v>61.063526613961216</v>
      </c>
      <c r="AH110" s="21">
        <f t="shared" si="4"/>
        <v>1352.2399537197941</v>
      </c>
      <c r="AI110" s="21">
        <f t="shared" si="5"/>
        <v>2187.8017315713751</v>
      </c>
      <c r="AM110" s="20">
        <f t="shared" si="6"/>
        <v>0.64853487928613052</v>
      </c>
      <c r="AN110" s="20">
        <f t="shared" si="7"/>
        <v>1.599635908190179</v>
      </c>
    </row>
    <row r="111" spans="1:40">
      <c r="A111" s="18" t="s">
        <v>193</v>
      </c>
      <c r="B111" s="18" t="s">
        <v>27</v>
      </c>
      <c r="C111" s="18">
        <v>99.363500000000002</v>
      </c>
      <c r="D111" s="18">
        <v>40.377000000000002</v>
      </c>
      <c r="E111" s="19">
        <v>8.9999999999999993E-3</v>
      </c>
      <c r="F111" s="19">
        <v>7.2800000000000004E-2</v>
      </c>
      <c r="G111" s="18">
        <v>10.869199999999999</v>
      </c>
      <c r="H111" s="18">
        <v>0.16919999999999999</v>
      </c>
      <c r="I111" s="18">
        <v>47.693600000000004</v>
      </c>
      <c r="J111" s="18">
        <v>0.33629999999999999</v>
      </c>
      <c r="K111" s="19">
        <v>3.8E-3</v>
      </c>
      <c r="L111" s="19">
        <v>3.5999999999999999E-3</v>
      </c>
      <c r="M111" s="19">
        <v>3.9399999999999998E-2</v>
      </c>
      <c r="N111" s="19"/>
      <c r="O111" s="20">
        <v>0.28039999999999998</v>
      </c>
      <c r="P111" s="20">
        <v>0.27802147272380745</v>
      </c>
      <c r="Q111" s="19">
        <v>7.4000000000000003E-3</v>
      </c>
      <c r="R111" s="18">
        <v>88.664358801248099</v>
      </c>
      <c r="S111" s="21">
        <v>188736.19789196181</v>
      </c>
      <c r="T111" s="18">
        <v>53.940860793981905</v>
      </c>
      <c r="U111" s="21">
        <v>385.29444249926195</v>
      </c>
      <c r="V111" s="21">
        <v>84486.817900908078</v>
      </c>
      <c r="W111" s="21">
        <v>1310.3823241461316</v>
      </c>
      <c r="X111" s="21">
        <v>287609.52848820476</v>
      </c>
      <c r="Y111" s="21">
        <v>2403.5050483795612</v>
      </c>
      <c r="Z111" s="18">
        <v>28.190584091951234</v>
      </c>
      <c r="AA111" s="18">
        <v>15.711145694267829</v>
      </c>
      <c r="AB111" s="21">
        <v>269.5757547845127</v>
      </c>
      <c r="AC111" s="21">
        <v>1088.492175635171</v>
      </c>
      <c r="AD111" s="21">
        <v>2203.3756078229758</v>
      </c>
      <c r="AE111" s="18">
        <v>59.456591703067502</v>
      </c>
      <c r="AH111" s="21">
        <f t="shared" si="4"/>
        <v>1354.6418008844832</v>
      </c>
      <c r="AI111" s="21">
        <f t="shared" si="5"/>
        <v>2184.6852048882247</v>
      </c>
      <c r="AM111" s="20">
        <f t="shared" si="6"/>
        <v>0.64725322114311279</v>
      </c>
      <c r="AN111" s="20">
        <f t="shared" si="7"/>
        <v>1.6033765201966772</v>
      </c>
    </row>
    <row r="112" spans="1:40">
      <c r="A112" s="18" t="s">
        <v>194</v>
      </c>
      <c r="B112" s="18" t="s">
        <v>27</v>
      </c>
      <c r="C112" s="18">
        <v>99.046099999999996</v>
      </c>
      <c r="D112" s="18">
        <v>40.476100000000002</v>
      </c>
      <c r="E112" s="19">
        <v>8.3999999999999995E-3</v>
      </c>
      <c r="F112" s="19">
        <v>6.2E-2</v>
      </c>
      <c r="G112" s="18">
        <v>10.883800000000001</v>
      </c>
      <c r="H112" s="18">
        <v>0.16889999999999999</v>
      </c>
      <c r="I112" s="18">
        <v>47.705100000000002</v>
      </c>
      <c r="J112" s="18">
        <v>0.33839999999999998</v>
      </c>
      <c r="K112" s="19">
        <v>5.4999999999999997E-3</v>
      </c>
      <c r="L112" s="19">
        <v>3.3E-3</v>
      </c>
      <c r="M112" s="19">
        <v>3.7499999999999999E-2</v>
      </c>
      <c r="N112" s="19">
        <v>2.1399999999999999E-2</v>
      </c>
      <c r="O112" s="20">
        <v>0.28129999999999999</v>
      </c>
      <c r="P112" s="20">
        <v>0.27891383836379113</v>
      </c>
      <c r="Q112" s="19">
        <v>8.3999999999999995E-3</v>
      </c>
      <c r="R112" s="18">
        <v>88.653285779735754</v>
      </c>
      <c r="S112" s="21">
        <v>189199.42589827962</v>
      </c>
      <c r="T112" s="18">
        <v>50.344803407716448</v>
      </c>
      <c r="U112" s="21">
        <v>328.13537685376701</v>
      </c>
      <c r="V112" s="21">
        <v>84600.304407859207</v>
      </c>
      <c r="W112" s="21">
        <v>1308.0589512309787</v>
      </c>
      <c r="X112" s="21">
        <v>287678.87761633965</v>
      </c>
      <c r="Y112" s="21">
        <v>2418.5135544800578</v>
      </c>
      <c r="Z112" s="18">
        <v>40.802161185718887</v>
      </c>
      <c r="AA112" s="18">
        <v>14.401883553078843</v>
      </c>
      <c r="AB112" s="21">
        <v>256.57590874160468</v>
      </c>
      <c r="AC112" s="21">
        <v>168.30731617480242</v>
      </c>
      <c r="AD112" s="21">
        <v>2210.4477834543623</v>
      </c>
      <c r="AE112" s="18">
        <v>67.491266257536083</v>
      </c>
      <c r="AH112" s="21">
        <f t="shared" si="4"/>
        <v>1352.2399537197941</v>
      </c>
      <c r="AI112" s="21">
        <f t="shared" si="5"/>
        <v>2191.6973899253126</v>
      </c>
      <c r="AM112" s="20">
        <f t="shared" si="6"/>
        <v>0.65004617964101497</v>
      </c>
      <c r="AN112" s="20">
        <f t="shared" si="7"/>
        <v>1.5983866289660462</v>
      </c>
    </row>
    <row r="113" spans="1:40">
      <c r="A113" s="18" t="s">
        <v>195</v>
      </c>
      <c r="B113" s="18" t="s">
        <v>27</v>
      </c>
      <c r="C113" s="18">
        <v>98.969800000000006</v>
      </c>
      <c r="D113" s="18">
        <v>40.951900000000002</v>
      </c>
      <c r="E113" s="19">
        <v>8.0999999999999996E-3</v>
      </c>
      <c r="F113" s="19">
        <v>9.7600000000000006E-2</v>
      </c>
      <c r="G113" s="18">
        <v>8.1640999999999995</v>
      </c>
      <c r="H113" s="18">
        <v>0.12839999999999999</v>
      </c>
      <c r="I113" s="18">
        <v>49.752499999999998</v>
      </c>
      <c r="J113" s="18">
        <v>0.31080000000000002</v>
      </c>
      <c r="K113" s="19">
        <v>9.1999999999999998E-3</v>
      </c>
      <c r="L113" s="19">
        <v>8.0000000000000004E-4</v>
      </c>
      <c r="M113" s="19">
        <v>0.1666</v>
      </c>
      <c r="N113" s="19">
        <v>1.67E-2</v>
      </c>
      <c r="O113" s="20">
        <v>0.38900000000000001</v>
      </c>
      <c r="P113" s="20">
        <v>0.3857002599485061</v>
      </c>
      <c r="Q113" s="19">
        <v>4.1999999999999997E-3</v>
      </c>
      <c r="R113" s="18">
        <v>91.570380632796983</v>
      </c>
      <c r="S113" s="21">
        <v>191423.48125050974</v>
      </c>
      <c r="T113" s="18">
        <v>48.546774714583712</v>
      </c>
      <c r="U113" s="21">
        <v>516.54859324076881</v>
      </c>
      <c r="V113" s="21">
        <v>63459.944616421046</v>
      </c>
      <c r="W113" s="21">
        <v>994.40360768536209</v>
      </c>
      <c r="X113" s="21">
        <v>300025.43456793798</v>
      </c>
      <c r="Y113" s="21">
        <v>2221.2589028735288</v>
      </c>
      <c r="Z113" s="18">
        <v>68.250887801566137</v>
      </c>
      <c r="AA113" s="18">
        <v>3.4913657098372952</v>
      </c>
      <c r="AB113" s="21">
        <v>1139.881237236036</v>
      </c>
      <c r="AC113" s="21">
        <v>131.34262523921498</v>
      </c>
      <c r="AD113" s="21">
        <v>3056.7514673435726</v>
      </c>
      <c r="AE113" s="18">
        <v>33.745633128768041</v>
      </c>
      <c r="AH113" s="21">
        <f t="shared" si="4"/>
        <v>1027.9905864868063</v>
      </c>
      <c r="AI113" s="21">
        <f t="shared" si="5"/>
        <v>3030.8221993634793</v>
      </c>
      <c r="AM113" s="20">
        <f t="shared" si="6"/>
        <v>0.64654944705983453</v>
      </c>
      <c r="AN113" s="20">
        <f t="shared" si="7"/>
        <v>1.6199046385880409</v>
      </c>
    </row>
    <row r="114" spans="1:40">
      <c r="A114" s="18" t="s">
        <v>196</v>
      </c>
      <c r="B114" s="18" t="s">
        <v>27</v>
      </c>
      <c r="C114" s="18">
        <v>98.743099999999998</v>
      </c>
      <c r="D114" s="18">
        <v>40.944600000000001</v>
      </c>
      <c r="E114" s="19">
        <v>7.4000000000000003E-3</v>
      </c>
      <c r="F114" s="19">
        <v>8.9300000000000004E-2</v>
      </c>
      <c r="G114" s="18">
        <v>8.1727000000000007</v>
      </c>
      <c r="H114" s="18">
        <v>0.127</v>
      </c>
      <c r="I114" s="18">
        <v>49.765500000000003</v>
      </c>
      <c r="J114" s="18">
        <v>0.31040000000000001</v>
      </c>
      <c r="K114" s="19">
        <v>8.3000000000000001E-3</v>
      </c>
      <c r="L114" s="19">
        <v>8.0000000000000004E-4</v>
      </c>
      <c r="M114" s="19">
        <v>0.16220000000000001</v>
      </c>
      <c r="N114" s="19">
        <v>1.72E-2</v>
      </c>
      <c r="O114" s="20">
        <v>0.3881</v>
      </c>
      <c r="P114" s="20">
        <v>0.38480789430852241</v>
      </c>
      <c r="Q114" s="19">
        <v>6.4000000000000003E-3</v>
      </c>
      <c r="R114" s="18">
        <v>91.564268399324519</v>
      </c>
      <c r="S114" s="21">
        <v>191389.35850130569</v>
      </c>
      <c r="T114" s="18">
        <v>44.351374430607351</v>
      </c>
      <c r="U114" s="21">
        <v>472.62079279099027</v>
      </c>
      <c r="V114" s="21">
        <v>63526.792832844316</v>
      </c>
      <c r="W114" s="21">
        <v>983.56120074798298</v>
      </c>
      <c r="X114" s="21">
        <v>300103.82923452527</v>
      </c>
      <c r="Y114" s="21">
        <v>2218.4001398067676</v>
      </c>
      <c r="Z114" s="18">
        <v>61.574170516630325</v>
      </c>
      <c r="AA114" s="18">
        <v>3.4913657098372952</v>
      </c>
      <c r="AB114" s="21">
        <v>1109.7763306103543</v>
      </c>
      <c r="AC114" s="21">
        <v>135.2750391685328</v>
      </c>
      <c r="AD114" s="21">
        <v>3049.6792917121861</v>
      </c>
      <c r="AE114" s="18">
        <v>51.421917148598929</v>
      </c>
      <c r="AH114" s="21">
        <f t="shared" si="4"/>
        <v>1016.7819663849253</v>
      </c>
      <c r="AI114" s="21">
        <f t="shared" si="5"/>
        <v>3023.810014326391</v>
      </c>
      <c r="AM114" s="20">
        <f t="shared" si="6"/>
        <v>0.64556438705023744</v>
      </c>
      <c r="AN114" s="20">
        <f t="shared" si="7"/>
        <v>1.6005561134816704</v>
      </c>
    </row>
    <row r="115" spans="1:40">
      <c r="A115" s="18" t="s">
        <v>197</v>
      </c>
      <c r="B115" s="18" t="s">
        <v>27</v>
      </c>
      <c r="C115" s="18">
        <v>98.910499999999999</v>
      </c>
      <c r="D115" s="18">
        <v>40.946100000000001</v>
      </c>
      <c r="E115" s="19">
        <v>7.4999999999999997E-3</v>
      </c>
      <c r="F115" s="19">
        <v>7.7200000000000005E-2</v>
      </c>
      <c r="G115" s="18">
        <v>8.1588999999999992</v>
      </c>
      <c r="H115" s="18">
        <v>0.1288</v>
      </c>
      <c r="I115" s="18">
        <v>49.792499999999997</v>
      </c>
      <c r="J115" s="18">
        <v>0.31069999999999998</v>
      </c>
      <c r="K115" s="19">
        <v>8.8000000000000005E-3</v>
      </c>
      <c r="L115" s="19"/>
      <c r="M115" s="19">
        <v>0.1565</v>
      </c>
      <c r="N115" s="19">
        <v>1.7000000000000001E-2</v>
      </c>
      <c r="O115" s="20">
        <v>0.38840000000000002</v>
      </c>
      <c r="P115" s="20">
        <v>0.38510534952185033</v>
      </c>
      <c r="Q115" s="19">
        <v>7.1999999999999998E-3</v>
      </c>
      <c r="R115" s="18">
        <v>91.581495516068571</v>
      </c>
      <c r="S115" s="21">
        <v>191396.37002511474</v>
      </c>
      <c r="T115" s="18">
        <v>44.950717328318255</v>
      </c>
      <c r="U115" s="21">
        <v>408.58146924372284</v>
      </c>
      <c r="V115" s="21">
        <v>63419.524764630223</v>
      </c>
      <c r="W115" s="21">
        <v>997.50143823889925</v>
      </c>
      <c r="X115" s="21">
        <v>300266.64892666799</v>
      </c>
      <c r="Y115" s="21">
        <v>2220.5442121068381</v>
      </c>
      <c r="Z115" s="18">
        <v>65.283457897150228</v>
      </c>
      <c r="AA115" s="18">
        <v>1.7456828549186476</v>
      </c>
      <c r="AB115" s="21">
        <v>1070.7767924816303</v>
      </c>
      <c r="AC115" s="21">
        <v>133.70207359680569</v>
      </c>
      <c r="AD115" s="21">
        <v>3052.0366835893146</v>
      </c>
      <c r="AE115" s="18">
        <v>57.849656792173789</v>
      </c>
      <c r="AH115" s="21">
        <f t="shared" si="4"/>
        <v>1031.1930493730581</v>
      </c>
      <c r="AI115" s="21">
        <f t="shared" si="5"/>
        <v>3026.1474093387533</v>
      </c>
      <c r="AM115" s="20">
        <f t="shared" si="6"/>
        <v>0.64462276023443388</v>
      </c>
      <c r="AN115" s="20">
        <f t="shared" si="7"/>
        <v>1.6259867181284304</v>
      </c>
    </row>
    <row r="116" spans="1:40">
      <c r="A116" s="18" t="s">
        <v>198</v>
      </c>
      <c r="B116" s="18" t="s">
        <v>27</v>
      </c>
      <c r="C116" s="18">
        <v>99.124399999999994</v>
      </c>
      <c r="D116" s="18">
        <v>40.837600000000002</v>
      </c>
      <c r="E116" s="19">
        <v>8.0000000000000002E-3</v>
      </c>
      <c r="F116" s="19">
        <v>0.08</v>
      </c>
      <c r="G116" s="18">
        <v>8.1615000000000002</v>
      </c>
      <c r="H116" s="18">
        <v>0.1263</v>
      </c>
      <c r="I116" s="18">
        <v>49.816200000000002</v>
      </c>
      <c r="J116" s="18">
        <v>0.31209999999999999</v>
      </c>
      <c r="K116" s="19">
        <v>6.4999999999999997E-3</v>
      </c>
      <c r="L116" s="19">
        <v>1.6000000000000001E-3</v>
      </c>
      <c r="M116" s="19">
        <v>0.15540000000000001</v>
      </c>
      <c r="N116" s="19"/>
      <c r="O116" s="20">
        <v>0.39269999999999999</v>
      </c>
      <c r="P116" s="20">
        <v>0.3893688742462168</v>
      </c>
      <c r="Q116" s="19">
        <v>4.1000000000000003E-3</v>
      </c>
      <c r="R116" s="18">
        <v>91.582707743150621</v>
      </c>
      <c r="S116" s="21">
        <v>190889.20313626021</v>
      </c>
      <c r="T116" s="18">
        <v>47.947431816872808</v>
      </c>
      <c r="U116" s="21">
        <v>423.40048626292526</v>
      </c>
      <c r="V116" s="21">
        <v>63439.734690525642</v>
      </c>
      <c r="W116" s="21">
        <v>978.13999727929331</v>
      </c>
      <c r="X116" s="21">
        <v>300409.56843421556</v>
      </c>
      <c r="Y116" s="21">
        <v>2230.5498828405025</v>
      </c>
      <c r="Z116" s="18">
        <v>48.22073594675868</v>
      </c>
      <c r="AA116" s="18">
        <v>6.9827314196745904</v>
      </c>
      <c r="AB116" s="21">
        <v>1063.2505658252101</v>
      </c>
      <c r="AC116" s="21">
        <v>771.53961293215514</v>
      </c>
      <c r="AD116" s="21">
        <v>3085.8259671614928</v>
      </c>
      <c r="AE116" s="18">
        <v>32.942165673321185</v>
      </c>
      <c r="AH116" s="21">
        <f t="shared" si="4"/>
        <v>1011.1776563339848</v>
      </c>
      <c r="AI116" s="21">
        <f t="shared" si="5"/>
        <v>3059.650071182617</v>
      </c>
      <c r="AM116" s="20">
        <f t="shared" si="6"/>
        <v>0.65165694181518286</v>
      </c>
      <c r="AN116" s="20">
        <f t="shared" si="7"/>
        <v>1.5939184822678623</v>
      </c>
    </row>
    <row r="117" spans="1:40">
      <c r="A117" s="18" t="s">
        <v>199</v>
      </c>
      <c r="B117" s="18" t="s">
        <v>27</v>
      </c>
      <c r="C117" s="18">
        <v>98.647300000000001</v>
      </c>
      <c r="D117" s="18">
        <v>40.984400000000001</v>
      </c>
      <c r="E117" s="19">
        <v>7.7000000000000002E-3</v>
      </c>
      <c r="F117" s="19">
        <v>7.2300000000000003E-2</v>
      </c>
      <c r="G117" s="18">
        <v>8.0996000000000006</v>
      </c>
      <c r="H117" s="18">
        <v>0.1263</v>
      </c>
      <c r="I117" s="18">
        <v>49.834099999999999</v>
      </c>
      <c r="J117" s="18">
        <v>0.3105</v>
      </c>
      <c r="K117" s="19">
        <v>8.2000000000000007E-3</v>
      </c>
      <c r="L117" s="19"/>
      <c r="M117" s="19">
        <v>0.14649999999999999</v>
      </c>
      <c r="N117" s="19">
        <v>1.6899999999999998E-2</v>
      </c>
      <c r="O117" s="20">
        <v>0.38800000000000001</v>
      </c>
      <c r="P117" s="20">
        <v>0.38470874257074644</v>
      </c>
      <c r="Q117" s="19">
        <v>5.1999999999999998E-3</v>
      </c>
      <c r="R117" s="18">
        <v>91.643963044410654</v>
      </c>
      <c r="S117" s="21">
        <v>191575.39759970576</v>
      </c>
      <c r="T117" s="18">
        <v>46.149403123740086</v>
      </c>
      <c r="U117" s="21">
        <v>382.64818946011866</v>
      </c>
      <c r="V117" s="21">
        <v>62958.58299324652</v>
      </c>
      <c r="W117" s="21">
        <v>978.13999727929331</v>
      </c>
      <c r="X117" s="21">
        <v>300517.51185974729</v>
      </c>
      <c r="Y117" s="21">
        <v>2219.1148305734578</v>
      </c>
      <c r="Z117" s="18">
        <v>60.832313040526344</v>
      </c>
      <c r="AA117" s="18">
        <v>1.3092621411889858</v>
      </c>
      <c r="AB117" s="21">
        <v>1002.3565501505358</v>
      </c>
      <c r="AC117" s="21">
        <v>132.91559081094209</v>
      </c>
      <c r="AD117" s="21">
        <v>3048.8934944198099</v>
      </c>
      <c r="AE117" s="18">
        <v>41.780307683236629</v>
      </c>
      <c r="AH117" s="21">
        <f t="shared" si="4"/>
        <v>1011.1776563339848</v>
      </c>
      <c r="AI117" s="21">
        <f t="shared" si="5"/>
        <v>3023.0308826556038</v>
      </c>
      <c r="AM117" s="20">
        <f t="shared" si="6"/>
        <v>0.63874485356309185</v>
      </c>
      <c r="AN117" s="20">
        <f t="shared" si="7"/>
        <v>1.6060997694983898</v>
      </c>
    </row>
    <row r="118" spans="1:40">
      <c r="A118" s="18" t="s">
        <v>200</v>
      </c>
      <c r="B118" s="18" t="s">
        <v>27</v>
      </c>
      <c r="C118" s="18">
        <v>98.594999999999999</v>
      </c>
      <c r="D118" s="18">
        <v>40.965600000000002</v>
      </c>
      <c r="E118" s="19">
        <v>8.8000000000000005E-3</v>
      </c>
      <c r="F118" s="19">
        <v>0.1011</v>
      </c>
      <c r="G118" s="18">
        <v>8.1342999999999996</v>
      </c>
      <c r="H118" s="18">
        <v>0.13089999999999999</v>
      </c>
      <c r="I118" s="18">
        <v>49.779400000000003</v>
      </c>
      <c r="J118" s="18">
        <v>0.32790000000000002</v>
      </c>
      <c r="K118" s="19">
        <v>8.5000000000000006E-3</v>
      </c>
      <c r="L118" s="19">
        <v>1.2999999999999999E-3</v>
      </c>
      <c r="M118" s="19">
        <v>0.15570000000000001</v>
      </c>
      <c r="N118" s="19">
        <v>1.7999999999999999E-2</v>
      </c>
      <c r="O118" s="20">
        <v>0.36259999999999998</v>
      </c>
      <c r="P118" s="20">
        <v>0.35952420117565115</v>
      </c>
      <c r="Q118" s="19">
        <v>5.8999999999999999E-3</v>
      </c>
      <c r="R118" s="18">
        <v>91.60272352554766</v>
      </c>
      <c r="S118" s="21">
        <v>191487.51983463235</v>
      </c>
      <c r="T118" s="18">
        <v>52.742174998560095</v>
      </c>
      <c r="U118" s="21">
        <v>535.07236451477172</v>
      </c>
      <c r="V118" s="21">
        <v>63228.307773465989</v>
      </c>
      <c r="W118" s="21">
        <v>1013.7650486449681</v>
      </c>
      <c r="X118" s="21">
        <v>300187.65122418397</v>
      </c>
      <c r="Y118" s="21">
        <v>2343.4710239775741</v>
      </c>
      <c r="Z118" s="18">
        <v>63.057885468838286</v>
      </c>
      <c r="AA118" s="18">
        <v>5.6734692784856042</v>
      </c>
      <c r="AB118" s="21">
        <v>1065.3031730951429</v>
      </c>
      <c r="AC118" s="21">
        <v>141.5669014554413</v>
      </c>
      <c r="AD118" s="21">
        <v>2849.300982156245</v>
      </c>
      <c r="AE118" s="18">
        <v>47.404579871364632</v>
      </c>
      <c r="AH118" s="21">
        <f t="shared" si="4"/>
        <v>1048.0059795258796</v>
      </c>
      <c r="AI118" s="21">
        <f t="shared" si="5"/>
        <v>2825.1314382755718</v>
      </c>
      <c r="AM118" s="20">
        <f t="shared" si="6"/>
        <v>0.60014620423033604</v>
      </c>
      <c r="AN118" s="20">
        <f t="shared" si="7"/>
        <v>1.6574949044669507</v>
      </c>
    </row>
    <row r="119" spans="1:40">
      <c r="A119" s="18" t="s">
        <v>201</v>
      </c>
      <c r="B119" s="18" t="s">
        <v>27</v>
      </c>
      <c r="C119" s="18">
        <v>98.818600000000004</v>
      </c>
      <c r="D119" s="18">
        <v>40.933599999999998</v>
      </c>
      <c r="E119" s="19">
        <v>8.5000000000000006E-3</v>
      </c>
      <c r="F119" s="19">
        <v>0.10100000000000001</v>
      </c>
      <c r="G119" s="18">
        <v>8.1361000000000008</v>
      </c>
      <c r="H119" s="18">
        <v>0.1298</v>
      </c>
      <c r="I119" s="18">
        <v>49.808399999999999</v>
      </c>
      <c r="J119" s="18">
        <v>0.32690000000000002</v>
      </c>
      <c r="K119" s="19">
        <v>7.6E-3</v>
      </c>
      <c r="L119" s="19"/>
      <c r="M119" s="19">
        <v>0.159</v>
      </c>
      <c r="N119" s="19">
        <v>1.7000000000000001E-2</v>
      </c>
      <c r="O119" s="20">
        <v>0.3644</v>
      </c>
      <c r="P119" s="20">
        <v>0.36130893245561857</v>
      </c>
      <c r="Q119" s="19">
        <v>7.7000000000000002E-3</v>
      </c>
      <c r="R119" s="18">
        <v>91.605501045288747</v>
      </c>
      <c r="S119" s="21">
        <v>191337.94066003934</v>
      </c>
      <c r="T119" s="18">
        <v>50.94414630542736</v>
      </c>
      <c r="U119" s="21">
        <v>534.54311390694318</v>
      </c>
      <c r="V119" s="21">
        <v>63242.299260624357</v>
      </c>
      <c r="W119" s="21">
        <v>1005.2460146227415</v>
      </c>
      <c r="X119" s="21">
        <v>300362.53163426317</v>
      </c>
      <c r="Y119" s="21">
        <v>2336.3241163106709</v>
      </c>
      <c r="Z119" s="18">
        <v>56.381168183902467</v>
      </c>
      <c r="AA119" s="18">
        <v>0</v>
      </c>
      <c r="AB119" s="21">
        <v>1087.8818530644041</v>
      </c>
      <c r="AC119" s="21">
        <v>133.70207359680569</v>
      </c>
      <c r="AD119" s="21">
        <v>2863.4453334190175</v>
      </c>
      <c r="AE119" s="18">
        <v>61.866994069408079</v>
      </c>
      <c r="AH119" s="21">
        <f t="shared" si="4"/>
        <v>1039.1992065886873</v>
      </c>
      <c r="AI119" s="21">
        <f t="shared" si="5"/>
        <v>2839.1558083497475</v>
      </c>
      <c r="AM119" s="20">
        <f t="shared" si="6"/>
        <v>0.60290764532851027</v>
      </c>
      <c r="AN119" s="20">
        <f t="shared" si="7"/>
        <v>1.643202759447598</v>
      </c>
    </row>
    <row r="120" spans="1:40">
      <c r="A120" s="18" t="s">
        <v>202</v>
      </c>
      <c r="B120" s="18" t="s">
        <v>27</v>
      </c>
      <c r="C120" s="18">
        <v>98.885300000000001</v>
      </c>
      <c r="D120" s="18">
        <v>40.956499999999998</v>
      </c>
      <c r="E120" s="19">
        <v>9.5999999999999992E-3</v>
      </c>
      <c r="F120" s="19">
        <v>9.2200000000000004E-2</v>
      </c>
      <c r="G120" s="18">
        <v>7.9789000000000003</v>
      </c>
      <c r="H120" s="18">
        <v>0.12790000000000001</v>
      </c>
      <c r="I120" s="18">
        <v>49.764699999999998</v>
      </c>
      <c r="J120" s="18">
        <v>0.34289999999999998</v>
      </c>
      <c r="K120" s="19">
        <v>5.4000000000000003E-3</v>
      </c>
      <c r="L120" s="19">
        <v>3.78E-2</v>
      </c>
      <c r="M120" s="19">
        <v>0.1862</v>
      </c>
      <c r="N120" s="19"/>
      <c r="O120" s="20">
        <v>0.36299999999999999</v>
      </c>
      <c r="P120" s="20">
        <v>0.35992080812675503</v>
      </c>
      <c r="Q120" s="19">
        <v>6.0000000000000001E-3</v>
      </c>
      <c r="R120" s="18">
        <v>91.747676499189524</v>
      </c>
      <c r="S120" s="21">
        <v>191444.98325685746</v>
      </c>
      <c r="T120" s="18">
        <v>57.536918180247362</v>
      </c>
      <c r="U120" s="21">
        <v>487.96906041802134</v>
      </c>
      <c r="V120" s="21">
        <v>62020.376048794344</v>
      </c>
      <c r="W120" s="21">
        <v>990.53131949344117</v>
      </c>
      <c r="X120" s="21">
        <v>300099.00494735059</v>
      </c>
      <c r="Y120" s="21">
        <v>2450.6746389811228</v>
      </c>
      <c r="Z120" s="18">
        <v>40.060303709614914</v>
      </c>
      <c r="AA120" s="18">
        <v>164.96702978981222</v>
      </c>
      <c r="AB120" s="21">
        <v>1273.9849122049816</v>
      </c>
      <c r="AC120" s="21">
        <v>1012.2033454064054</v>
      </c>
      <c r="AD120" s="21">
        <v>2852.4441713257497</v>
      </c>
      <c r="AE120" s="18">
        <v>48.208047326811489</v>
      </c>
      <c r="AH120" s="21">
        <f t="shared" si="4"/>
        <v>1023.9875078789918</v>
      </c>
      <c r="AI120" s="21">
        <f t="shared" si="5"/>
        <v>2828.2479649587217</v>
      </c>
      <c r="AM120" s="20">
        <f t="shared" si="6"/>
        <v>0.58950432106514861</v>
      </c>
      <c r="AN120" s="20">
        <f t="shared" si="7"/>
        <v>1.6510501437033736</v>
      </c>
    </row>
    <row r="121" spans="1:40">
      <c r="A121" s="18" t="s">
        <v>203</v>
      </c>
      <c r="B121" s="18" t="s">
        <v>27</v>
      </c>
      <c r="C121" s="18">
        <v>98.917699999999996</v>
      </c>
      <c r="D121" s="18">
        <v>41.003799999999998</v>
      </c>
      <c r="E121" s="19">
        <v>9.1000000000000004E-3</v>
      </c>
      <c r="F121" s="19">
        <v>9.3399999999999997E-2</v>
      </c>
      <c r="G121" s="18">
        <v>8.0471000000000004</v>
      </c>
      <c r="H121" s="18">
        <v>0.1275</v>
      </c>
      <c r="I121" s="18">
        <v>49.778799999999997</v>
      </c>
      <c r="J121" s="18">
        <v>0.35139999999999999</v>
      </c>
      <c r="K121" s="19">
        <v>6.7999999999999996E-3</v>
      </c>
      <c r="L121" s="19">
        <v>0.04</v>
      </c>
      <c r="M121" s="19">
        <v>0.15210000000000001</v>
      </c>
      <c r="N121" s="19">
        <v>1.7299999999999999E-2</v>
      </c>
      <c r="O121" s="20">
        <v>0.3664</v>
      </c>
      <c r="P121" s="20">
        <v>0.36329196721113788</v>
      </c>
      <c r="Q121" s="19">
        <v>6.4000000000000003E-3</v>
      </c>
      <c r="R121" s="18">
        <v>91.685165898475958</v>
      </c>
      <c r="S121" s="21">
        <v>191666.07997430276</v>
      </c>
      <c r="T121" s="18">
        <v>54.540203691692824</v>
      </c>
      <c r="U121" s="21">
        <v>494.32006771196518</v>
      </c>
      <c r="V121" s="21">
        <v>62550.49795112772</v>
      </c>
      <c r="W121" s="21">
        <v>987.43348893990424</v>
      </c>
      <c r="X121" s="21">
        <v>300184.03300880291</v>
      </c>
      <c r="Y121" s="21">
        <v>2511.4233541498006</v>
      </c>
      <c r="Z121" s="18">
        <v>50.446308375070622</v>
      </c>
      <c r="AA121" s="18">
        <v>174.56828549186477</v>
      </c>
      <c r="AB121" s="21">
        <v>1040.6718858559489</v>
      </c>
      <c r="AC121" s="21">
        <v>136.06152195439637</v>
      </c>
      <c r="AD121" s="21">
        <v>2879.1612792665424</v>
      </c>
      <c r="AE121" s="18">
        <v>51.421917148598929</v>
      </c>
      <c r="AH121" s="21">
        <f t="shared" si="4"/>
        <v>1020.78504499274</v>
      </c>
      <c r="AI121" s="21">
        <f t="shared" si="5"/>
        <v>2854.738441765498</v>
      </c>
      <c r="AM121" s="20">
        <f t="shared" si="6"/>
        <v>0.59994187530436327</v>
      </c>
      <c r="AN121" s="20">
        <f t="shared" si="7"/>
        <v>1.6319375199703527</v>
      </c>
    </row>
    <row r="122" spans="1:40">
      <c r="A122" s="18" t="s">
        <v>204</v>
      </c>
      <c r="B122" s="18" t="s">
        <v>27</v>
      </c>
      <c r="C122" s="18">
        <v>99.277100000000004</v>
      </c>
      <c r="D122" s="18">
        <v>40.935899999999997</v>
      </c>
      <c r="E122" s="19">
        <v>8.8999999999999999E-3</v>
      </c>
      <c r="F122" s="19">
        <v>8.7099999999999997E-2</v>
      </c>
      <c r="G122" s="18">
        <v>7.9776999999999996</v>
      </c>
      <c r="H122" s="18">
        <v>0.12740000000000001</v>
      </c>
      <c r="I122" s="18">
        <v>49.789900000000003</v>
      </c>
      <c r="J122" s="18">
        <v>0.34660000000000002</v>
      </c>
      <c r="K122" s="19">
        <v>4.5999999999999999E-3</v>
      </c>
      <c r="L122" s="19"/>
      <c r="M122" s="19">
        <v>0.14910000000000001</v>
      </c>
      <c r="N122" s="19"/>
      <c r="O122" s="20">
        <v>0.36349999999999999</v>
      </c>
      <c r="P122" s="20">
        <v>0.36041656681563483</v>
      </c>
      <c r="Q122" s="19"/>
      <c r="R122" s="18">
        <v>91.752646937753411</v>
      </c>
      <c r="S122" s="21">
        <v>191348.69166321319</v>
      </c>
      <c r="T122" s="18">
        <v>53.341517896270993</v>
      </c>
      <c r="U122" s="21">
        <v>460.97727941875979</v>
      </c>
      <c r="V122" s="21">
        <v>62011.048390688768</v>
      </c>
      <c r="W122" s="21">
        <v>986.65903130152003</v>
      </c>
      <c r="X122" s="21">
        <v>300250.96999335056</v>
      </c>
      <c r="Y122" s="21">
        <v>2477.1181973486646</v>
      </c>
      <c r="Z122" s="18">
        <v>34.125443900783068</v>
      </c>
      <c r="AA122" s="18">
        <v>0</v>
      </c>
      <c r="AB122" s="21">
        <v>1020.1458131566204</v>
      </c>
      <c r="AC122" s="21">
        <v>765.24775064524658</v>
      </c>
      <c r="AD122" s="21">
        <v>2856.373157787631</v>
      </c>
      <c r="AE122" s="18">
        <v>899.08008264503428</v>
      </c>
      <c r="AH122" s="21">
        <f t="shared" si="4"/>
        <v>1019.9844292711772</v>
      </c>
      <c r="AI122" s="21">
        <f t="shared" si="5"/>
        <v>2832.1436233126592</v>
      </c>
      <c r="AM122" s="20">
        <f t="shared" si="6"/>
        <v>0.58992879894228478</v>
      </c>
      <c r="AN122" s="20">
        <f t="shared" si="7"/>
        <v>1.6448430654565942</v>
      </c>
    </row>
    <row r="123" spans="1:40">
      <c r="A123" s="18" t="s">
        <v>205</v>
      </c>
      <c r="B123" s="18" t="s">
        <v>27</v>
      </c>
      <c r="C123" s="18">
        <v>98.741399999999999</v>
      </c>
      <c r="D123" s="18">
        <v>41.056699999999999</v>
      </c>
      <c r="E123" s="19">
        <v>8.5000000000000006E-3</v>
      </c>
      <c r="F123" s="19">
        <v>8.4699999999999998E-2</v>
      </c>
      <c r="G123" s="18">
        <v>8.0107999999999997</v>
      </c>
      <c r="H123" s="18">
        <v>0.128</v>
      </c>
      <c r="I123" s="18">
        <v>49.817</v>
      </c>
      <c r="J123" s="18">
        <v>0.3508</v>
      </c>
      <c r="K123" s="19">
        <v>8.3000000000000001E-3</v>
      </c>
      <c r="L123" s="19">
        <v>5.0000000000000001E-4</v>
      </c>
      <c r="M123" s="19">
        <v>0.1472</v>
      </c>
      <c r="N123" s="19">
        <v>1.7500000000000002E-2</v>
      </c>
      <c r="O123" s="20">
        <v>0.36549999999999999</v>
      </c>
      <c r="P123" s="20">
        <v>0.3623996015711542</v>
      </c>
      <c r="Q123" s="19">
        <v>4.4999999999999997E-3</v>
      </c>
      <c r="R123" s="18">
        <v>91.725391923001638</v>
      </c>
      <c r="S123" s="21">
        <v>191913.35304730188</v>
      </c>
      <c r="T123" s="18">
        <v>50.94414630542736</v>
      </c>
      <c r="U123" s="21">
        <v>448.27526483087206</v>
      </c>
      <c r="V123" s="21">
        <v>62268.336293434142</v>
      </c>
      <c r="W123" s="21">
        <v>991.30577713182538</v>
      </c>
      <c r="X123" s="21">
        <v>300414.39272139018</v>
      </c>
      <c r="Y123" s="21">
        <v>2507.1352095496586</v>
      </c>
      <c r="Z123" s="18">
        <v>61.574170516630325</v>
      </c>
      <c r="AA123" s="18">
        <v>2.1821035686483095</v>
      </c>
      <c r="AB123" s="21">
        <v>1007.1459671137125</v>
      </c>
      <c r="AC123" s="21">
        <v>137.63448752612351</v>
      </c>
      <c r="AD123" s="21">
        <v>2872.0891036351559</v>
      </c>
      <c r="AE123" s="18">
        <v>36.156035495108618</v>
      </c>
      <c r="AH123" s="21">
        <f t="shared" si="4"/>
        <v>1024.7881236005546</v>
      </c>
      <c r="AI123" s="21">
        <f t="shared" si="5"/>
        <v>2847.7262567284101</v>
      </c>
      <c r="AM123" s="20">
        <f t="shared" si="6"/>
        <v>0.59531172441435387</v>
      </c>
      <c r="AN123" s="20">
        <f t="shared" si="7"/>
        <v>1.6457612080260653</v>
      </c>
    </row>
    <row r="124" spans="1:40">
      <c r="A124" s="18" t="s">
        <v>206</v>
      </c>
      <c r="B124" s="18" t="s">
        <v>27</v>
      </c>
      <c r="C124" s="18">
        <v>99.110699999999994</v>
      </c>
      <c r="D124" s="18">
        <v>40.984499999999997</v>
      </c>
      <c r="E124" s="19">
        <v>9.7000000000000003E-3</v>
      </c>
      <c r="F124" s="19">
        <v>9.35E-2</v>
      </c>
      <c r="G124" s="18">
        <v>8.0112000000000005</v>
      </c>
      <c r="H124" s="18">
        <v>0.1275</v>
      </c>
      <c r="I124" s="18">
        <v>49.823099999999997</v>
      </c>
      <c r="J124" s="18">
        <v>0.35320000000000001</v>
      </c>
      <c r="K124" s="19">
        <v>6.1999999999999998E-3</v>
      </c>
      <c r="L124" s="19">
        <v>1.6000000000000001E-3</v>
      </c>
      <c r="M124" s="19">
        <v>0.1976</v>
      </c>
      <c r="N124" s="19">
        <v>1.6799999999999999E-2</v>
      </c>
      <c r="O124" s="20">
        <v>0.36859999999999998</v>
      </c>
      <c r="P124" s="20">
        <v>0.36547330544220907</v>
      </c>
      <c r="Q124" s="19">
        <v>6.4999999999999997E-3</v>
      </c>
      <c r="R124" s="18">
        <v>91.725942246047083</v>
      </c>
      <c r="S124" s="21">
        <v>191575.86503462636</v>
      </c>
      <c r="T124" s="18">
        <v>58.136261077958281</v>
      </c>
      <c r="U124" s="21">
        <v>494.84931831979384</v>
      </c>
      <c r="V124" s="21">
        <v>62271.445512802675</v>
      </c>
      <c r="W124" s="21">
        <v>987.43348893990424</v>
      </c>
      <c r="X124" s="21">
        <v>300451.17791109649</v>
      </c>
      <c r="Y124" s="21">
        <v>2524.2877879502262</v>
      </c>
      <c r="Z124" s="18">
        <v>45.995163518446745</v>
      </c>
      <c r="AA124" s="18">
        <v>6.9827314196745904</v>
      </c>
      <c r="AB124" s="21">
        <v>1351.9839884624291</v>
      </c>
      <c r="AC124" s="21">
        <v>132.12910802507855</v>
      </c>
      <c r="AD124" s="21">
        <v>2896.4488196988191</v>
      </c>
      <c r="AE124" s="18">
        <v>52.225384604045779</v>
      </c>
      <c r="AH124" s="21">
        <f t="shared" si="4"/>
        <v>1020.78504499274</v>
      </c>
      <c r="AI124" s="21">
        <f t="shared" si="5"/>
        <v>2871.8793385228232</v>
      </c>
      <c r="AM124" s="20">
        <f t="shared" si="6"/>
        <v>0.60031734976212003</v>
      </c>
      <c r="AN124" s="20">
        <f t="shared" si="7"/>
        <v>1.6392506012773898</v>
      </c>
    </row>
    <row r="125" spans="1:40">
      <c r="A125" s="18" t="s">
        <v>207</v>
      </c>
      <c r="B125" s="18" t="s">
        <v>27</v>
      </c>
      <c r="C125" s="18">
        <v>100.2052</v>
      </c>
      <c r="D125" s="18">
        <v>39.618699999999997</v>
      </c>
      <c r="E125" s="19">
        <v>1.3899999999999999E-2</v>
      </c>
      <c r="F125" s="19">
        <v>5.4800000000000001E-2</v>
      </c>
      <c r="G125" s="18">
        <v>14.200900000000001</v>
      </c>
      <c r="H125" s="18">
        <v>0.19719999999999999</v>
      </c>
      <c r="I125" s="18">
        <v>45.337000000000003</v>
      </c>
      <c r="J125" s="18">
        <v>0.25659999999999999</v>
      </c>
      <c r="K125" s="19">
        <v>5.7000000000000002E-3</v>
      </c>
      <c r="L125" s="19">
        <v>9.4999999999999998E-3</v>
      </c>
      <c r="M125" s="19"/>
      <c r="N125" s="19">
        <v>2.3800000000000002E-2</v>
      </c>
      <c r="O125" s="20">
        <v>0.28210000000000002</v>
      </c>
      <c r="P125" s="20">
        <v>0.2797070522659989</v>
      </c>
      <c r="Q125" s="19"/>
      <c r="R125" s="18">
        <v>85.054222653370942</v>
      </c>
      <c r="S125" s="21">
        <v>185191.63888902756</v>
      </c>
      <c r="T125" s="18">
        <v>83.308662781816508</v>
      </c>
      <c r="U125" s="21">
        <v>290.02933309010376</v>
      </c>
      <c r="V125" s="21">
        <v>110384.28332618826</v>
      </c>
      <c r="W125" s="21">
        <v>1527.2304628937184</v>
      </c>
      <c r="X125" s="21">
        <v>273398.38454362302</v>
      </c>
      <c r="Y125" s="21">
        <v>1833.8965073273728</v>
      </c>
      <c r="Z125" s="18">
        <v>42.285876137926849</v>
      </c>
      <c r="AA125" s="18">
        <v>41.459967804317877</v>
      </c>
      <c r="AB125" s="21">
        <v>0</v>
      </c>
      <c r="AC125" s="21">
        <v>187.18290303552797</v>
      </c>
      <c r="AD125" s="21">
        <v>2216.7341617933721</v>
      </c>
      <c r="AE125" s="18">
        <v>0</v>
      </c>
      <c r="AH125" s="21">
        <f t="shared" si="4"/>
        <v>1578.8142029221044</v>
      </c>
      <c r="AI125" s="21">
        <f t="shared" si="5"/>
        <v>2197.9304432916128</v>
      </c>
      <c r="AM125" s="20">
        <f t="shared" si="6"/>
        <v>0.89500386837581059</v>
      </c>
      <c r="AN125" s="20">
        <f t="shared" si="7"/>
        <v>1.4302889463499706</v>
      </c>
    </row>
    <row r="126" spans="1:40">
      <c r="A126" s="18" t="s">
        <v>208</v>
      </c>
      <c r="B126" s="18" t="s">
        <v>27</v>
      </c>
      <c r="C126" s="18">
        <v>99.600200000000001</v>
      </c>
      <c r="D126" s="18">
        <v>39.628399999999999</v>
      </c>
      <c r="E126" s="19">
        <v>1.47E-2</v>
      </c>
      <c r="F126" s="19">
        <v>4.7899999999999998E-2</v>
      </c>
      <c r="G126" s="18">
        <v>14.247</v>
      </c>
      <c r="H126" s="18">
        <v>0.20469999999999999</v>
      </c>
      <c r="I126" s="18">
        <v>45.130400000000002</v>
      </c>
      <c r="J126" s="18">
        <v>0.24929999999999999</v>
      </c>
      <c r="K126" s="19">
        <v>4.0000000000000001E-3</v>
      </c>
      <c r="L126" s="19">
        <v>8.8999999999999999E-3</v>
      </c>
      <c r="M126" s="19">
        <v>8.4099999999999994E-2</v>
      </c>
      <c r="N126" s="19"/>
      <c r="O126" s="20">
        <v>0.26050000000000001</v>
      </c>
      <c r="P126" s="20">
        <v>0.25829027690639034</v>
      </c>
      <c r="Q126" s="19">
        <v>8.8999999999999999E-3</v>
      </c>
      <c r="R126" s="18">
        <v>84.954690041284863</v>
      </c>
      <c r="S126" s="21">
        <v>185236.98007632612</v>
      </c>
      <c r="T126" s="18">
        <v>88.103405963503789</v>
      </c>
      <c r="U126" s="21">
        <v>253.51104114992646</v>
      </c>
      <c r="V126" s="21">
        <v>110742.62085841068</v>
      </c>
      <c r="W126" s="21">
        <v>1585.3147857725362</v>
      </c>
      <c r="X126" s="21">
        <v>272152.51238078222</v>
      </c>
      <c r="Y126" s="21">
        <v>1781.7240813589788</v>
      </c>
      <c r="Z126" s="18">
        <v>29.674299044159191</v>
      </c>
      <c r="AA126" s="18">
        <v>38.841443521939908</v>
      </c>
      <c r="AB126" s="21">
        <v>575.41423800450548</v>
      </c>
      <c r="AC126" s="21">
        <v>872.99589230855474</v>
      </c>
      <c r="AD126" s="21">
        <v>2047.0019466401043</v>
      </c>
      <c r="AE126" s="18">
        <v>71.508603534770373</v>
      </c>
      <c r="AH126" s="21">
        <f t="shared" si="4"/>
        <v>1638.8603820393243</v>
      </c>
      <c r="AI126" s="21">
        <f t="shared" si="5"/>
        <v>2029.638002401507</v>
      </c>
      <c r="AM126" s="20">
        <f t="shared" si="6"/>
        <v>0.83295339987903483</v>
      </c>
      <c r="AN126" s="20">
        <f t="shared" si="7"/>
        <v>1.4798822434721672</v>
      </c>
    </row>
    <row r="127" spans="1:40">
      <c r="A127" s="18" t="s">
        <v>209</v>
      </c>
      <c r="B127" s="18" t="s">
        <v>27</v>
      </c>
      <c r="C127" s="18">
        <v>99.415999999999997</v>
      </c>
      <c r="D127" s="18">
        <v>39.7119</v>
      </c>
      <c r="E127" s="19">
        <v>1.44E-2</v>
      </c>
      <c r="F127" s="19">
        <v>4.8300000000000003E-2</v>
      </c>
      <c r="G127" s="18">
        <v>14.0722</v>
      </c>
      <c r="H127" s="18">
        <v>0.20219999999999999</v>
      </c>
      <c r="I127" s="18">
        <v>45.334800000000001</v>
      </c>
      <c r="J127" s="18">
        <v>0.25059999999999999</v>
      </c>
      <c r="K127" s="19">
        <v>4.4000000000000003E-3</v>
      </c>
      <c r="L127" s="19">
        <v>3.7000000000000002E-3</v>
      </c>
      <c r="M127" s="19">
        <v>4.4200000000000003E-2</v>
      </c>
      <c r="N127" s="19">
        <v>2.3099999999999999E-2</v>
      </c>
      <c r="O127" s="20">
        <v>0.27829999999999999</v>
      </c>
      <c r="P127" s="20">
        <v>0.27593928623051217</v>
      </c>
      <c r="Q127" s="19">
        <v>1.2E-2</v>
      </c>
      <c r="R127" s="18">
        <v>85.168972484086069</v>
      </c>
      <c r="S127" s="21">
        <v>185627.28823502979</v>
      </c>
      <c r="T127" s="18">
        <v>86.305377270371054</v>
      </c>
      <c r="U127" s="21">
        <v>255.62804358124112</v>
      </c>
      <c r="V127" s="21">
        <v>109383.89199436561</v>
      </c>
      <c r="W127" s="21">
        <v>1565.9533448129303</v>
      </c>
      <c r="X127" s="21">
        <v>273385.11775389285</v>
      </c>
      <c r="Y127" s="21">
        <v>1791.0150613259532</v>
      </c>
      <c r="Z127" s="18">
        <v>32.641728948575114</v>
      </c>
      <c r="AA127" s="18">
        <v>16.147566407997491</v>
      </c>
      <c r="AB127" s="21">
        <v>302.41747110343812</v>
      </c>
      <c r="AC127" s="21">
        <v>181.67752353448302</v>
      </c>
      <c r="AD127" s="21">
        <v>2186.8738646830748</v>
      </c>
      <c r="AE127" s="18">
        <v>96.416094653622977</v>
      </c>
      <c r="AH127" s="21">
        <f t="shared" si="4"/>
        <v>1618.844989000251</v>
      </c>
      <c r="AI127" s="21">
        <f t="shared" si="5"/>
        <v>2168.3234398016866</v>
      </c>
      <c r="AM127" s="20">
        <f t="shared" si="6"/>
        <v>0.87498828240948812</v>
      </c>
      <c r="AN127" s="20">
        <f t="shared" si="7"/>
        <v>1.4799665284205084</v>
      </c>
    </row>
    <row r="128" spans="1:40">
      <c r="A128" s="18" t="s">
        <v>210</v>
      </c>
      <c r="B128" s="18" t="s">
        <v>27</v>
      </c>
      <c r="C128" s="18">
        <v>99.372399999999999</v>
      </c>
      <c r="D128" s="18">
        <v>39.548200000000001</v>
      </c>
      <c r="E128" s="19">
        <v>1.7399999999999999E-2</v>
      </c>
      <c r="F128" s="19">
        <v>4.82E-2</v>
      </c>
      <c r="G128" s="18">
        <v>14.8331</v>
      </c>
      <c r="H128" s="18">
        <v>0.21190000000000001</v>
      </c>
      <c r="I128" s="18">
        <v>44.750900000000001</v>
      </c>
      <c r="J128" s="18">
        <v>0.2525</v>
      </c>
      <c r="K128" s="19">
        <v>4.4000000000000003E-3</v>
      </c>
      <c r="L128" s="19">
        <v>1.1900000000000001E-2</v>
      </c>
      <c r="M128" s="19">
        <v>3.9199999999999999E-2</v>
      </c>
      <c r="N128" s="19">
        <v>2.4799999999999999E-2</v>
      </c>
      <c r="O128" s="20">
        <v>0.24709999999999999</v>
      </c>
      <c r="P128" s="20">
        <v>0.24500394404441092</v>
      </c>
      <c r="Q128" s="19">
        <v>1.0500000000000001E-2</v>
      </c>
      <c r="R128" s="18">
        <v>84.320784560789093</v>
      </c>
      <c r="S128" s="21">
        <v>184862.09727000233</v>
      </c>
      <c r="T128" s="18">
        <v>104.28566420169835</v>
      </c>
      <c r="U128" s="21">
        <v>255.09879297341246</v>
      </c>
      <c r="V128" s="21">
        <v>115298.40453814076</v>
      </c>
      <c r="W128" s="21">
        <v>1641.0757357362015</v>
      </c>
      <c r="X128" s="21">
        <v>269863.99115233071</v>
      </c>
      <c r="Y128" s="21">
        <v>1804.5941858930694</v>
      </c>
      <c r="Z128" s="18">
        <v>32.641728948575114</v>
      </c>
      <c r="AA128" s="18">
        <v>51.934064933829774</v>
      </c>
      <c r="AB128" s="21">
        <v>268.2073499378908</v>
      </c>
      <c r="AC128" s="21">
        <v>195.04773089416355</v>
      </c>
      <c r="AD128" s="21">
        <v>1941.7051094616879</v>
      </c>
      <c r="AE128" s="18">
        <v>84.364082821920107</v>
      </c>
      <c r="AH128" s="21">
        <f t="shared" si="4"/>
        <v>1696.5047139918556</v>
      </c>
      <c r="AI128" s="21">
        <f t="shared" si="5"/>
        <v>1925.2343585159781</v>
      </c>
      <c r="AM128" s="20">
        <f t="shared" si="6"/>
        <v>0.82958641591466376</v>
      </c>
      <c r="AN128" s="20">
        <f t="shared" si="7"/>
        <v>1.4714034602539978</v>
      </c>
    </row>
    <row r="129" spans="1:40">
      <c r="A129" s="18" t="s">
        <v>211</v>
      </c>
      <c r="B129" s="18" t="s">
        <v>27</v>
      </c>
      <c r="C129" s="18">
        <v>99.785300000000007</v>
      </c>
      <c r="D129" s="18">
        <v>39.504800000000003</v>
      </c>
      <c r="E129" s="19">
        <v>2.18E-2</v>
      </c>
      <c r="F129" s="19">
        <v>6.2799999999999995E-2</v>
      </c>
      <c r="G129" s="18">
        <v>14.8018</v>
      </c>
      <c r="H129" s="18">
        <v>0.21110000000000001</v>
      </c>
      <c r="I129" s="18">
        <v>44.695999999999998</v>
      </c>
      <c r="J129" s="18">
        <v>0.25540000000000002</v>
      </c>
      <c r="K129" s="19">
        <v>5.7999999999999996E-3</v>
      </c>
      <c r="L129" s="19">
        <v>2.2700000000000001E-2</v>
      </c>
      <c r="M129" s="19">
        <v>3.78E-2</v>
      </c>
      <c r="N129" s="19">
        <v>2.4799999999999999E-2</v>
      </c>
      <c r="O129" s="20">
        <v>0.24360000000000001</v>
      </c>
      <c r="P129" s="20">
        <v>0.24153363322225216</v>
      </c>
      <c r="Q129" s="19"/>
      <c r="R129" s="18">
        <v>84.332479214805645</v>
      </c>
      <c r="S129" s="21">
        <v>184659.23051446053</v>
      </c>
      <c r="T129" s="18">
        <v>130.65675170097842</v>
      </c>
      <c r="U129" s="21">
        <v>332.36938171639628</v>
      </c>
      <c r="V129" s="21">
        <v>115055.10812255375</v>
      </c>
      <c r="W129" s="21">
        <v>1634.8800746291276</v>
      </c>
      <c r="X129" s="21">
        <v>269532.9244449737</v>
      </c>
      <c r="Y129" s="21">
        <v>1825.320218127089</v>
      </c>
      <c r="Z129" s="18">
        <v>43.027733614030822</v>
      </c>
      <c r="AA129" s="18">
        <v>99.067502016633256</v>
      </c>
      <c r="AB129" s="21">
        <v>258.62851601153756</v>
      </c>
      <c r="AC129" s="21">
        <v>195.04773089416355</v>
      </c>
      <c r="AD129" s="21">
        <v>1914.2022042285198</v>
      </c>
      <c r="AE129" s="18">
        <v>895.86621282324688</v>
      </c>
      <c r="AH129" s="21">
        <f t="shared" si="4"/>
        <v>1690.0997882193524</v>
      </c>
      <c r="AI129" s="21">
        <f t="shared" si="5"/>
        <v>1897.9647500384151</v>
      </c>
      <c r="AM129" s="20">
        <f t="shared" si="6"/>
        <v>0.81711257364740142</v>
      </c>
      <c r="AN129" s="20">
        <f t="shared" si="7"/>
        <v>1.4689480682762051</v>
      </c>
    </row>
    <row r="130" spans="1:40">
      <c r="A130" s="18" t="s">
        <v>212</v>
      </c>
      <c r="B130" s="18" t="s">
        <v>27</v>
      </c>
      <c r="C130" s="18">
        <v>99.338499999999996</v>
      </c>
      <c r="D130" s="18">
        <v>39.601999999999997</v>
      </c>
      <c r="E130" s="19">
        <v>1.5800000000000002E-2</v>
      </c>
      <c r="F130" s="19">
        <v>4.7100000000000003E-2</v>
      </c>
      <c r="G130" s="18">
        <v>14.868399999999999</v>
      </c>
      <c r="H130" s="18">
        <v>0.2135</v>
      </c>
      <c r="I130" s="18">
        <v>44.715800000000002</v>
      </c>
      <c r="J130" s="18">
        <v>0.25359999999999999</v>
      </c>
      <c r="K130" s="19">
        <v>6.0000000000000001E-3</v>
      </c>
      <c r="L130" s="19">
        <v>0.01</v>
      </c>
      <c r="M130" s="19"/>
      <c r="N130" s="19">
        <v>2.4299999999999999E-2</v>
      </c>
      <c r="O130" s="20">
        <v>0.24360000000000001</v>
      </c>
      <c r="P130" s="20">
        <v>0.24153363322225216</v>
      </c>
      <c r="Q130" s="19"/>
      <c r="R130" s="18">
        <v>84.278939727809743</v>
      </c>
      <c r="S130" s="21">
        <v>185113.57725728682</v>
      </c>
      <c r="T130" s="18">
        <v>94.696177838323806</v>
      </c>
      <c r="U130" s="21">
        <v>249.27703628729722</v>
      </c>
      <c r="V130" s="21">
        <v>115572.793147413</v>
      </c>
      <c r="W130" s="21">
        <v>1653.467057950349</v>
      </c>
      <c r="X130" s="21">
        <v>269652.32555254508</v>
      </c>
      <c r="Y130" s="21">
        <v>1812.4557843266628</v>
      </c>
      <c r="Z130" s="18">
        <v>44.511448566238791</v>
      </c>
      <c r="AA130" s="18">
        <v>43.642071372966193</v>
      </c>
      <c r="AB130" s="21">
        <v>0</v>
      </c>
      <c r="AC130" s="21">
        <v>191.11531696484576</v>
      </c>
      <c r="AD130" s="21">
        <v>1914.2022042285198</v>
      </c>
      <c r="AE130" s="18">
        <v>0</v>
      </c>
      <c r="AH130" s="21">
        <f t="shared" si="4"/>
        <v>1709.3145655368623</v>
      </c>
      <c r="AI130" s="21">
        <f t="shared" si="5"/>
        <v>1897.9647500384151</v>
      </c>
      <c r="AM130" s="20">
        <f t="shared" si="6"/>
        <v>0.82042569051945891</v>
      </c>
      <c r="AN130" s="20">
        <f t="shared" si="7"/>
        <v>1.4789939041765938</v>
      </c>
    </row>
    <row r="131" spans="1:40">
      <c r="A131" s="18" t="s">
        <v>213</v>
      </c>
      <c r="B131" s="18" t="s">
        <v>27</v>
      </c>
      <c r="C131" s="18">
        <v>98.936300000000003</v>
      </c>
      <c r="D131" s="18">
        <v>39.591099999999997</v>
      </c>
      <c r="E131" s="19">
        <v>1.9199999999999998E-2</v>
      </c>
      <c r="F131" s="19">
        <v>5.8599999999999999E-2</v>
      </c>
      <c r="G131" s="18">
        <v>14.696300000000001</v>
      </c>
      <c r="H131" s="18">
        <v>0.2117</v>
      </c>
      <c r="I131" s="18">
        <v>44.806600000000003</v>
      </c>
      <c r="J131" s="18">
        <v>0.25590000000000002</v>
      </c>
      <c r="K131" s="19">
        <v>5.4000000000000003E-3</v>
      </c>
      <c r="L131" s="19">
        <v>3.95E-2</v>
      </c>
      <c r="M131" s="19">
        <v>3.5900000000000001E-2</v>
      </c>
      <c r="N131" s="19">
        <v>2.4E-2</v>
      </c>
      <c r="O131" s="20">
        <v>0.2452</v>
      </c>
      <c r="P131" s="20">
        <v>0.24312006102666758</v>
      </c>
      <c r="Q131" s="19">
        <v>1.06E-2</v>
      </c>
      <c r="R131" s="18">
        <v>84.459225725189086</v>
      </c>
      <c r="S131" s="21">
        <v>185062.6268509411</v>
      </c>
      <c r="T131" s="18">
        <v>115.07383636049472</v>
      </c>
      <c r="U131" s="21">
        <v>310.1408561875927</v>
      </c>
      <c r="V131" s="21">
        <v>114235.05151410548</v>
      </c>
      <c r="W131" s="21">
        <v>1639.5268204594329</v>
      </c>
      <c r="X131" s="21">
        <v>270199.88214686234</v>
      </c>
      <c r="Y131" s="21">
        <v>1828.8936719605406</v>
      </c>
      <c r="Z131" s="18">
        <v>40.060303709614914</v>
      </c>
      <c r="AA131" s="18">
        <v>172.38618192321644</v>
      </c>
      <c r="AB131" s="21">
        <v>245.62866996862959</v>
      </c>
      <c r="AC131" s="21">
        <v>188.75586860725508</v>
      </c>
      <c r="AD131" s="21">
        <v>1926.7749609065395</v>
      </c>
      <c r="AE131" s="18">
        <v>85.167550277366956</v>
      </c>
      <c r="AH131" s="21">
        <f t="shared" si="4"/>
        <v>1694.9034825487297</v>
      </c>
      <c r="AI131" s="21">
        <f t="shared" si="5"/>
        <v>1910.4308567710152</v>
      </c>
      <c r="AM131" s="20">
        <f t="shared" si="6"/>
        <v>0.81460152819612575</v>
      </c>
      <c r="AN131" s="20">
        <f t="shared" si="7"/>
        <v>1.4836982695626018</v>
      </c>
    </row>
    <row r="132" spans="1:40">
      <c r="A132" s="18" t="s">
        <v>214</v>
      </c>
      <c r="B132" s="18" t="s">
        <v>27</v>
      </c>
      <c r="C132" s="18">
        <v>99.078299999999999</v>
      </c>
      <c r="D132" s="18">
        <v>39.574800000000003</v>
      </c>
      <c r="E132" s="19">
        <v>2.1399999999999999E-2</v>
      </c>
      <c r="F132" s="19">
        <v>6.54E-2</v>
      </c>
      <c r="G132" s="18">
        <v>14.756</v>
      </c>
      <c r="H132" s="18">
        <v>0.2084</v>
      </c>
      <c r="I132" s="18">
        <v>44.762599999999999</v>
      </c>
      <c r="J132" s="18">
        <v>0.25580000000000003</v>
      </c>
      <c r="K132" s="19">
        <v>5.5999999999999999E-3</v>
      </c>
      <c r="L132" s="19">
        <v>3.7400000000000003E-2</v>
      </c>
      <c r="M132" s="19">
        <v>3.5799999999999998E-2</v>
      </c>
      <c r="N132" s="19">
        <v>2.3300000000000001E-2</v>
      </c>
      <c r="O132" s="20">
        <v>0.24360000000000001</v>
      </c>
      <c r="P132" s="20">
        <v>0.24153363322225216</v>
      </c>
      <c r="Q132" s="19">
        <v>9.9000000000000008E-3</v>
      </c>
      <c r="R132" s="18">
        <v>84.393003774703729</v>
      </c>
      <c r="S132" s="21">
        <v>184986.4349588828</v>
      </c>
      <c r="T132" s="18">
        <v>128.25938011013474</v>
      </c>
      <c r="U132" s="21">
        <v>346.12989751994138</v>
      </c>
      <c r="V132" s="21">
        <v>114699.10250485773</v>
      </c>
      <c r="W132" s="21">
        <v>1613.9697183927531</v>
      </c>
      <c r="X132" s="21">
        <v>269934.54635225929</v>
      </c>
      <c r="Y132" s="21">
        <v>1828.1789811938504</v>
      </c>
      <c r="Z132" s="18">
        <v>41.544018661822868</v>
      </c>
      <c r="AA132" s="18">
        <v>163.22134693489355</v>
      </c>
      <c r="AB132" s="21">
        <v>244.94446754531864</v>
      </c>
      <c r="AC132" s="21">
        <v>183.25048910621013</v>
      </c>
      <c r="AD132" s="21">
        <v>1914.2022042285198</v>
      </c>
      <c r="AE132" s="18">
        <v>79.543278089238967</v>
      </c>
      <c r="AH132" s="21">
        <f t="shared" si="4"/>
        <v>1668.4831637371528</v>
      </c>
      <c r="AI132" s="21">
        <f t="shared" si="5"/>
        <v>1897.9647500384151</v>
      </c>
      <c r="AM132" s="20">
        <f t="shared" si="6"/>
        <v>0.81337227044408644</v>
      </c>
      <c r="AN132" s="20">
        <f t="shared" si="7"/>
        <v>1.4546610455530717</v>
      </c>
    </row>
    <row r="133" spans="1:40">
      <c r="A133" s="18" t="s">
        <v>215</v>
      </c>
      <c r="B133" s="18" t="s">
        <v>27</v>
      </c>
      <c r="C133" s="18">
        <v>99.487499999999997</v>
      </c>
      <c r="D133" s="18">
        <v>39.653199999999998</v>
      </c>
      <c r="E133" s="19">
        <v>1.15E-2</v>
      </c>
      <c r="F133" s="19">
        <v>3.9800000000000002E-2</v>
      </c>
      <c r="G133" s="18">
        <v>14.283200000000001</v>
      </c>
      <c r="H133" s="18">
        <v>0.2019</v>
      </c>
      <c r="I133" s="18">
        <v>45.121200000000002</v>
      </c>
      <c r="J133" s="18">
        <v>0.25390000000000001</v>
      </c>
      <c r="K133" s="19">
        <v>6.3E-3</v>
      </c>
      <c r="L133" s="19">
        <v>5.1000000000000004E-3</v>
      </c>
      <c r="M133" s="19">
        <v>3.2800000000000003E-2</v>
      </c>
      <c r="N133" s="19"/>
      <c r="O133" s="20">
        <v>0.26889999999999997</v>
      </c>
      <c r="P133" s="20">
        <v>0.2666190228795714</v>
      </c>
      <c r="Q133" s="19">
        <v>1.03E-2</v>
      </c>
      <c r="R133" s="18">
        <v>84.919614948133955</v>
      </c>
      <c r="S133" s="21">
        <v>185352.9039366357</v>
      </c>
      <c r="T133" s="18">
        <v>68.924433236754652</v>
      </c>
      <c r="U133" s="21">
        <v>210.64174191580531</v>
      </c>
      <c r="V133" s="21">
        <v>111024.00521126212</v>
      </c>
      <c r="W133" s="21">
        <v>1563.6299718977775</v>
      </c>
      <c r="X133" s="21">
        <v>272097.03307827434</v>
      </c>
      <c r="Y133" s="21">
        <v>1814.599856626734</v>
      </c>
      <c r="Z133" s="18">
        <v>46.737020994550726</v>
      </c>
      <c r="AA133" s="18">
        <v>22.25745640021276</v>
      </c>
      <c r="AB133" s="21">
        <v>224.41839484599029</v>
      </c>
      <c r="AC133" s="21">
        <v>880.07423738132684</v>
      </c>
      <c r="AD133" s="21">
        <v>2113.0089191997081</v>
      </c>
      <c r="AE133" s="18">
        <v>82.757147911026394</v>
      </c>
      <c r="AH133" s="21">
        <f t="shared" ref="AH133:AH196" si="8">W133*AH$3</f>
        <v>1616.4431418355623</v>
      </c>
      <c r="AI133" s="21">
        <f t="shared" ref="AI133:AI196" si="9">AD133*AI$3</f>
        <v>2095.0850627476589</v>
      </c>
      <c r="AM133" s="20">
        <f t="shared" si="6"/>
        <v>0.86217299248972601</v>
      </c>
      <c r="AN133" s="20">
        <f t="shared" si="7"/>
        <v>1.4559402164961643</v>
      </c>
    </row>
    <row r="134" spans="1:40">
      <c r="A134" s="18" t="s">
        <v>216</v>
      </c>
      <c r="B134" s="18" t="s">
        <v>27</v>
      </c>
      <c r="C134" s="18">
        <v>99.833699999999993</v>
      </c>
      <c r="D134" s="18">
        <v>39.585799999999999</v>
      </c>
      <c r="E134" s="19">
        <v>1.18E-2</v>
      </c>
      <c r="F134" s="19">
        <v>3.8600000000000002E-2</v>
      </c>
      <c r="G134" s="18">
        <v>14.3439</v>
      </c>
      <c r="H134" s="18">
        <v>0.20280000000000001</v>
      </c>
      <c r="I134" s="18">
        <v>45.135100000000001</v>
      </c>
      <c r="J134" s="18">
        <v>0.252</v>
      </c>
      <c r="K134" s="19">
        <v>6.7000000000000002E-3</v>
      </c>
      <c r="L134" s="19">
        <v>3.5999999999999999E-3</v>
      </c>
      <c r="M134" s="19">
        <v>3.1699999999999999E-2</v>
      </c>
      <c r="N134" s="19"/>
      <c r="O134" s="20">
        <v>0.26579999999999998</v>
      </c>
      <c r="P134" s="20">
        <v>0.26354531900851647</v>
      </c>
      <c r="Q134" s="19"/>
      <c r="R134" s="18">
        <v>84.869182388411673</v>
      </c>
      <c r="S134" s="21">
        <v>185037.85280014912</v>
      </c>
      <c r="T134" s="18">
        <v>70.722461929887388</v>
      </c>
      <c r="U134" s="21">
        <v>204.29073462186142</v>
      </c>
      <c r="V134" s="21">
        <v>111495.82925043567</v>
      </c>
      <c r="W134" s="21">
        <v>1570.6000906432357</v>
      </c>
      <c r="X134" s="21">
        <v>272180.85506793304</v>
      </c>
      <c r="Y134" s="21">
        <v>1801.0207320596178</v>
      </c>
      <c r="Z134" s="18">
        <v>49.704450898966641</v>
      </c>
      <c r="AA134" s="18">
        <v>15.711145694267829</v>
      </c>
      <c r="AB134" s="21">
        <v>216.89216818956987</v>
      </c>
      <c r="AC134" s="21">
        <v>0</v>
      </c>
      <c r="AD134" s="21">
        <v>2088.6492031360449</v>
      </c>
      <c r="AE134" s="18">
        <v>981.83723055606072</v>
      </c>
      <c r="AH134" s="21">
        <f t="shared" si="8"/>
        <v>1623.6486833296287</v>
      </c>
      <c r="AI134" s="21">
        <f t="shared" si="9"/>
        <v>2070.9319809532458</v>
      </c>
      <c r="AM134" s="20">
        <f t="shared" ref="AM134:AM197" si="10">AD134/(X134/V134)/1000</f>
        <v>0.85559167950586401</v>
      </c>
      <c r="AN134" s="20">
        <f t="shared" ref="AN134:AN197" si="11">AH134/V134*100</f>
        <v>1.4562416318575293</v>
      </c>
    </row>
    <row r="135" spans="1:40">
      <c r="A135" s="18" t="s">
        <v>217</v>
      </c>
      <c r="B135" s="18" t="s">
        <v>27</v>
      </c>
      <c r="C135" s="18">
        <v>99.104399999999998</v>
      </c>
      <c r="D135" s="18">
        <v>39.776200000000003</v>
      </c>
      <c r="E135" s="19">
        <v>1.24E-2</v>
      </c>
      <c r="F135" s="19">
        <v>3.9600000000000003E-2</v>
      </c>
      <c r="G135" s="18">
        <v>14.227399999999999</v>
      </c>
      <c r="H135" s="18">
        <v>0.2016</v>
      </c>
      <c r="I135" s="18">
        <v>45.174599999999998</v>
      </c>
      <c r="J135" s="18">
        <v>0.25230000000000002</v>
      </c>
      <c r="K135" s="19">
        <v>6.8999999999999999E-3</v>
      </c>
      <c r="L135" s="19">
        <v>6.4000000000000003E-3</v>
      </c>
      <c r="M135" s="19"/>
      <c r="N135" s="19">
        <v>2.35E-2</v>
      </c>
      <c r="O135" s="20">
        <v>0.26879999999999998</v>
      </c>
      <c r="P135" s="20">
        <v>0.26651987114179543</v>
      </c>
      <c r="Q135" s="19">
        <v>1.04E-2</v>
      </c>
      <c r="R135" s="18">
        <v>84.984773569452571</v>
      </c>
      <c r="S135" s="21">
        <v>185927.84888897766</v>
      </c>
      <c r="T135" s="18">
        <v>74.318519316152845</v>
      </c>
      <c r="U135" s="21">
        <v>209.583240700148</v>
      </c>
      <c r="V135" s="21">
        <v>110590.26910935299</v>
      </c>
      <c r="W135" s="21">
        <v>1561.306598982625</v>
      </c>
      <c r="X135" s="21">
        <v>272419.05424717889</v>
      </c>
      <c r="Y135" s="21">
        <v>1803.164804359689</v>
      </c>
      <c r="Z135" s="18">
        <v>51.188165851174602</v>
      </c>
      <c r="AA135" s="18">
        <v>27.930925678698362</v>
      </c>
      <c r="AB135" s="21">
        <v>0</v>
      </c>
      <c r="AC135" s="21">
        <v>184.82345467793724</v>
      </c>
      <c r="AD135" s="21">
        <v>2112.2231219073319</v>
      </c>
      <c r="AE135" s="18">
        <v>83.560615366473257</v>
      </c>
      <c r="AH135" s="21">
        <f t="shared" si="8"/>
        <v>1614.0412946708736</v>
      </c>
      <c r="AI135" s="21">
        <f t="shared" si="9"/>
        <v>2094.3059310768713</v>
      </c>
      <c r="AM135" s="20">
        <f t="shared" si="10"/>
        <v>0.85747057641122604</v>
      </c>
      <c r="AN135" s="20">
        <f t="shared" si="11"/>
        <v>1.4594785849330831</v>
      </c>
    </row>
    <row r="136" spans="1:40">
      <c r="A136" s="18" t="s">
        <v>218</v>
      </c>
      <c r="B136" s="18" t="s">
        <v>27</v>
      </c>
      <c r="C136" s="18">
        <v>99.526399999999995</v>
      </c>
      <c r="D136" s="18">
        <v>39.497100000000003</v>
      </c>
      <c r="E136" s="19">
        <v>1.8599999999999998E-2</v>
      </c>
      <c r="F136" s="19">
        <v>5.5100000000000003E-2</v>
      </c>
      <c r="G136" s="18">
        <v>14.9709</v>
      </c>
      <c r="H136" s="18">
        <v>0.21940000000000001</v>
      </c>
      <c r="I136" s="18">
        <v>44.631399999999999</v>
      </c>
      <c r="J136" s="18">
        <v>0.26719999999999999</v>
      </c>
      <c r="K136" s="19">
        <v>6.0000000000000001E-3</v>
      </c>
      <c r="L136" s="19">
        <v>5.4600000000000003E-2</v>
      </c>
      <c r="M136" s="19">
        <v>3.4099999999999998E-2</v>
      </c>
      <c r="N136" s="19">
        <v>2.35E-2</v>
      </c>
      <c r="O136" s="20">
        <v>0.2114</v>
      </c>
      <c r="P136" s="20">
        <v>0.20960677365839123</v>
      </c>
      <c r="Q136" s="19">
        <v>1.09E-2</v>
      </c>
      <c r="R136" s="18">
        <v>84.162532620540503</v>
      </c>
      <c r="S136" s="21">
        <v>184623.2380255741</v>
      </c>
      <c r="T136" s="18">
        <v>111.47777897422927</v>
      </c>
      <c r="U136" s="21">
        <v>291.61708491358974</v>
      </c>
      <c r="V136" s="21">
        <v>116369.53061059736</v>
      </c>
      <c r="W136" s="21">
        <v>1699.1600586150194</v>
      </c>
      <c r="X136" s="21">
        <v>269143.36325562466</v>
      </c>
      <c r="Y136" s="21">
        <v>1909.6537285965471</v>
      </c>
      <c r="Z136" s="18">
        <v>44.511448566238791</v>
      </c>
      <c r="AA136" s="18">
        <v>238.28570969639543</v>
      </c>
      <c r="AB136" s="21">
        <v>233.31302634903255</v>
      </c>
      <c r="AC136" s="21">
        <v>184.82345467793724</v>
      </c>
      <c r="AD136" s="21">
        <v>1661.1754760833705</v>
      </c>
      <c r="AE136" s="18">
        <v>87.577952643707533</v>
      </c>
      <c r="AH136" s="21">
        <f t="shared" si="8"/>
        <v>1756.5508931090756</v>
      </c>
      <c r="AI136" s="21">
        <f t="shared" si="9"/>
        <v>1647.0843520448313</v>
      </c>
      <c r="AM136" s="20">
        <f t="shared" si="10"/>
        <v>0.71824253095201518</v>
      </c>
      <c r="AN136" s="20">
        <f t="shared" si="11"/>
        <v>1.5094594640816681</v>
      </c>
    </row>
    <row r="137" spans="1:40">
      <c r="A137" s="18" t="s">
        <v>219</v>
      </c>
      <c r="B137" s="18" t="s">
        <v>27</v>
      </c>
      <c r="C137" s="18">
        <v>99.460599999999999</v>
      </c>
      <c r="D137" s="18">
        <v>39.503100000000003</v>
      </c>
      <c r="E137" s="19">
        <v>1.9699999999999999E-2</v>
      </c>
      <c r="F137" s="19">
        <v>5.0700000000000002E-2</v>
      </c>
      <c r="G137" s="18">
        <v>14.900399999999999</v>
      </c>
      <c r="H137" s="18">
        <v>0.21759999999999999</v>
      </c>
      <c r="I137" s="18">
        <v>44.630699999999997</v>
      </c>
      <c r="J137" s="18">
        <v>0.26919999999999999</v>
      </c>
      <c r="K137" s="19">
        <v>5.4000000000000003E-3</v>
      </c>
      <c r="L137" s="19">
        <v>3.15E-2</v>
      </c>
      <c r="M137" s="19">
        <v>3.44E-2</v>
      </c>
      <c r="N137" s="19">
        <v>2.35E-2</v>
      </c>
      <c r="O137" s="20">
        <v>0.20169999999999999</v>
      </c>
      <c r="P137" s="20">
        <v>0.19998905509412257</v>
      </c>
      <c r="Q137" s="19"/>
      <c r="R137" s="18">
        <v>84.225140160596766</v>
      </c>
      <c r="S137" s="21">
        <v>184651.28412081028</v>
      </c>
      <c r="T137" s="18">
        <v>118.07055084904928</v>
      </c>
      <c r="U137" s="21">
        <v>268.3300581691289</v>
      </c>
      <c r="V137" s="21">
        <v>115821.53069689494</v>
      </c>
      <c r="W137" s="21">
        <v>1685.219821124103</v>
      </c>
      <c r="X137" s="21">
        <v>269139.14200434688</v>
      </c>
      <c r="Y137" s="21">
        <v>1923.9475439303535</v>
      </c>
      <c r="Z137" s="18">
        <v>40.060303709614914</v>
      </c>
      <c r="AA137" s="18">
        <v>137.4725248248435</v>
      </c>
      <c r="AB137" s="21">
        <v>235.3656336189654</v>
      </c>
      <c r="AC137" s="21">
        <v>184.82345467793724</v>
      </c>
      <c r="AD137" s="21">
        <v>1584.9531387228751</v>
      </c>
      <c r="AE137" s="18">
        <v>901.49048501137474</v>
      </c>
      <c r="AH137" s="21">
        <f t="shared" si="8"/>
        <v>1742.1398101209427</v>
      </c>
      <c r="AI137" s="21">
        <f t="shared" si="9"/>
        <v>1571.508579978441</v>
      </c>
      <c r="AM137" s="20">
        <f t="shared" si="10"/>
        <v>0.68206986632500521</v>
      </c>
      <c r="AN137" s="20">
        <f t="shared" si="11"/>
        <v>1.5041588551269662</v>
      </c>
    </row>
    <row r="138" spans="1:40">
      <c r="A138" s="18" t="s">
        <v>220</v>
      </c>
      <c r="B138" s="18" t="s">
        <v>27</v>
      </c>
      <c r="C138" s="18">
        <v>99.569599999999994</v>
      </c>
      <c r="D138" s="18">
        <v>39.530099999999997</v>
      </c>
      <c r="E138" s="19">
        <v>1.77E-2</v>
      </c>
      <c r="F138" s="19">
        <v>4.7600000000000003E-2</v>
      </c>
      <c r="G138" s="18">
        <v>14.964399999999999</v>
      </c>
      <c r="H138" s="18">
        <v>0.2198</v>
      </c>
      <c r="I138" s="18">
        <v>44.652200000000001</v>
      </c>
      <c r="J138" s="18">
        <v>0.26700000000000002</v>
      </c>
      <c r="K138" s="19">
        <v>5.7000000000000002E-3</v>
      </c>
      <c r="L138" s="19">
        <v>2.4E-2</v>
      </c>
      <c r="M138" s="19">
        <v>3.1800000000000002E-2</v>
      </c>
      <c r="N138" s="19">
        <v>2.47E-2</v>
      </c>
      <c r="O138" s="20">
        <v>0.2046</v>
      </c>
      <c r="P138" s="20">
        <v>0.20286445548962556</v>
      </c>
      <c r="Q138" s="19">
        <v>1.0200000000000001E-2</v>
      </c>
      <c r="R138" s="18">
        <v>84.174527901691249</v>
      </c>
      <c r="S138" s="21">
        <v>184777.49154937314</v>
      </c>
      <c r="T138" s="18">
        <v>106.08369289483109</v>
      </c>
      <c r="U138" s="21">
        <v>251.92328932644051</v>
      </c>
      <c r="V138" s="21">
        <v>116319.00579585883</v>
      </c>
      <c r="W138" s="21">
        <v>1702.2578891685564</v>
      </c>
      <c r="X138" s="21">
        <v>269268.79472216428</v>
      </c>
      <c r="Y138" s="21">
        <v>1908.2243470631665</v>
      </c>
      <c r="Z138" s="18">
        <v>42.285876137926849</v>
      </c>
      <c r="AA138" s="18">
        <v>104.74097129511885</v>
      </c>
      <c r="AB138" s="21">
        <v>217.57637061288082</v>
      </c>
      <c r="AC138" s="21">
        <v>194.26124810830001</v>
      </c>
      <c r="AD138" s="21">
        <v>1607.7412602017862</v>
      </c>
      <c r="AE138" s="18">
        <v>81.95368045557953</v>
      </c>
      <c r="AH138" s="21">
        <f t="shared" si="8"/>
        <v>1759.7533559953274</v>
      </c>
      <c r="AI138" s="21">
        <f t="shared" si="9"/>
        <v>1594.1033984312794</v>
      </c>
      <c r="AM138" s="20">
        <f t="shared" si="10"/>
        <v>0.69451369274562114</v>
      </c>
      <c r="AN138" s="20">
        <f t="shared" si="11"/>
        <v>1.5128682917765943</v>
      </c>
    </row>
    <row r="139" spans="1:40">
      <c r="A139" s="18" t="s">
        <v>221</v>
      </c>
      <c r="B139" s="18" t="s">
        <v>27</v>
      </c>
      <c r="C139" s="18">
        <v>99.3797</v>
      </c>
      <c r="D139" s="18">
        <v>40.149000000000001</v>
      </c>
      <c r="E139" s="19">
        <v>7.1000000000000004E-3</v>
      </c>
      <c r="F139" s="19">
        <v>3.4700000000000002E-2</v>
      </c>
      <c r="G139" s="18">
        <v>12.0045</v>
      </c>
      <c r="H139" s="18">
        <v>0.18659999999999999</v>
      </c>
      <c r="I139" s="18">
        <v>46.880800000000001</v>
      </c>
      <c r="J139" s="18">
        <v>0.32179999999999997</v>
      </c>
      <c r="K139" s="19">
        <v>6.1000000000000004E-3</v>
      </c>
      <c r="L139" s="19">
        <v>5.1999999999999998E-3</v>
      </c>
      <c r="M139" s="19">
        <v>3.7199999999999997E-2</v>
      </c>
      <c r="N139" s="19"/>
      <c r="O139" s="20">
        <v>0.2515</v>
      </c>
      <c r="P139" s="20">
        <v>0.24936662050655342</v>
      </c>
      <c r="Q139" s="19">
        <v>7.4000000000000003E-3</v>
      </c>
      <c r="R139" s="18">
        <v>87.43926385824804</v>
      </c>
      <c r="S139" s="21">
        <v>187670.44627298645</v>
      </c>
      <c r="T139" s="18">
        <v>42.553345737474622</v>
      </c>
      <c r="U139" s="21">
        <v>183.64996091654385</v>
      </c>
      <c r="V139" s="21">
        <v>93311.559773621877</v>
      </c>
      <c r="W139" s="21">
        <v>1445.1379532249889</v>
      </c>
      <c r="X139" s="21">
        <v>282708.05271880981</v>
      </c>
      <c r="Y139" s="21">
        <v>2299.8748872094639</v>
      </c>
      <c r="Z139" s="18">
        <v>45.253306042342771</v>
      </c>
      <c r="AA139" s="18">
        <v>22.693877113942417</v>
      </c>
      <c r="AB139" s="21">
        <v>254.52330147167186</v>
      </c>
      <c r="AC139" s="21">
        <v>849.40140873264772</v>
      </c>
      <c r="AD139" s="21">
        <v>1976.2801903262427</v>
      </c>
      <c r="AE139" s="18">
        <v>59.456591703067502</v>
      </c>
      <c r="AH139" s="21">
        <f t="shared" si="8"/>
        <v>1493.9489364364333</v>
      </c>
      <c r="AI139" s="21">
        <f t="shared" si="9"/>
        <v>1959.5161520306297</v>
      </c>
      <c r="AM139" s="20">
        <f t="shared" si="10"/>
        <v>0.65229760997459707</v>
      </c>
      <c r="AN139" s="20">
        <f t="shared" si="11"/>
        <v>1.6010330767815069</v>
      </c>
    </row>
    <row r="140" spans="1:40">
      <c r="A140" s="18" t="s">
        <v>222</v>
      </c>
      <c r="B140" s="18" t="s">
        <v>27</v>
      </c>
      <c r="C140" s="18">
        <v>99.657300000000006</v>
      </c>
      <c r="D140" s="18">
        <v>40.077300000000001</v>
      </c>
      <c r="E140" s="19">
        <v>7.0000000000000001E-3</v>
      </c>
      <c r="F140" s="19">
        <v>3.3599999999999998E-2</v>
      </c>
      <c r="G140" s="18">
        <v>12.0312</v>
      </c>
      <c r="H140" s="18">
        <v>0.1862</v>
      </c>
      <c r="I140" s="18">
        <v>46.900700000000001</v>
      </c>
      <c r="J140" s="18">
        <v>0.31169999999999998</v>
      </c>
      <c r="K140" s="19">
        <v>4.4000000000000003E-3</v>
      </c>
      <c r="L140" s="19">
        <v>9.1000000000000004E-3</v>
      </c>
      <c r="M140" s="19">
        <v>3.6999999999999998E-2</v>
      </c>
      <c r="N140" s="19"/>
      <c r="O140" s="20">
        <v>0.25259999999999999</v>
      </c>
      <c r="P140" s="20">
        <v>0.25045728962208902</v>
      </c>
      <c r="Q140" s="19">
        <v>6.8999999999999999E-3</v>
      </c>
      <c r="R140" s="18">
        <v>87.419510739198572</v>
      </c>
      <c r="S140" s="21">
        <v>187335.29543491398</v>
      </c>
      <c r="T140" s="18">
        <v>41.954002839763703</v>
      </c>
      <c r="U140" s="21">
        <v>177.82820423042858</v>
      </c>
      <c r="V140" s="21">
        <v>93519.100166470875</v>
      </c>
      <c r="W140" s="21">
        <v>1442.0401226714521</v>
      </c>
      <c r="X140" s="21">
        <v>282828.05686227803</v>
      </c>
      <c r="Y140" s="21">
        <v>2227.6911197737413</v>
      </c>
      <c r="Z140" s="18">
        <v>32.641728948575114</v>
      </c>
      <c r="AA140" s="18">
        <v>39.714284949399229</v>
      </c>
      <c r="AB140" s="21">
        <v>253.15489662504999</v>
      </c>
      <c r="AC140" s="21">
        <v>1117.5920387121228</v>
      </c>
      <c r="AD140" s="21">
        <v>1984.9239605423813</v>
      </c>
      <c r="AE140" s="18">
        <v>55.439254425833212</v>
      </c>
      <c r="AH140" s="21">
        <f t="shared" si="8"/>
        <v>1490.7464735501817</v>
      </c>
      <c r="AI140" s="21">
        <f t="shared" si="9"/>
        <v>1968.0866004092923</v>
      </c>
      <c r="AM140" s="20">
        <f t="shared" si="10"/>
        <v>0.6563291660246493</v>
      </c>
      <c r="AN140" s="20">
        <f t="shared" si="11"/>
        <v>1.5940556216821413</v>
      </c>
    </row>
    <row r="141" spans="1:40">
      <c r="A141" s="18" t="s">
        <v>223</v>
      </c>
      <c r="B141" s="18" t="s">
        <v>27</v>
      </c>
      <c r="C141" s="18">
        <v>98.9803</v>
      </c>
      <c r="D141" s="18">
        <v>40.21</v>
      </c>
      <c r="E141" s="19">
        <v>8.9999999999999993E-3</v>
      </c>
      <c r="F141" s="19">
        <v>3.2399999999999998E-2</v>
      </c>
      <c r="G141" s="18">
        <v>12.2247</v>
      </c>
      <c r="H141" s="18">
        <v>0.1893</v>
      </c>
      <c r="I141" s="18">
        <v>46.746699999999997</v>
      </c>
      <c r="J141" s="18">
        <v>0.31669999999999998</v>
      </c>
      <c r="K141" s="19">
        <v>4.7000000000000002E-3</v>
      </c>
      <c r="L141" s="19">
        <v>6.3E-3</v>
      </c>
      <c r="M141" s="19"/>
      <c r="N141" s="19">
        <v>2.29E-2</v>
      </c>
      <c r="O141" s="20">
        <v>0.2293</v>
      </c>
      <c r="P141" s="20">
        <v>0.22735493472028906</v>
      </c>
      <c r="Q141" s="19">
        <v>7.9000000000000008E-3</v>
      </c>
      <c r="R141" s="18">
        <v>87.206338840235858</v>
      </c>
      <c r="S141" s="21">
        <v>187955.58157455441</v>
      </c>
      <c r="T141" s="18">
        <v>53.940860793981905</v>
      </c>
      <c r="U141" s="21">
        <v>171.47719693648472</v>
      </c>
      <c r="V141" s="21">
        <v>95023.185035994451</v>
      </c>
      <c r="W141" s="21">
        <v>1466.0483094613635</v>
      </c>
      <c r="X141" s="21">
        <v>281899.38158116722</v>
      </c>
      <c r="Y141" s="21">
        <v>2263.4256581082577</v>
      </c>
      <c r="Z141" s="18">
        <v>34.867301376887049</v>
      </c>
      <c r="AA141" s="18">
        <v>27.494504964968701</v>
      </c>
      <c r="AB141" s="21">
        <v>0</v>
      </c>
      <c r="AC141" s="21">
        <v>180.10455796275588</v>
      </c>
      <c r="AD141" s="21">
        <v>1801.8331914187174</v>
      </c>
      <c r="AE141" s="18">
        <v>63.4739289803018</v>
      </c>
      <c r="AH141" s="21">
        <f t="shared" si="8"/>
        <v>1515.5655609186326</v>
      </c>
      <c r="AI141" s="21">
        <f t="shared" si="9"/>
        <v>1786.5489211157985</v>
      </c>
      <c r="AM141" s="20">
        <f t="shared" si="10"/>
        <v>0.60736539325425598</v>
      </c>
      <c r="AN141" s="20">
        <f t="shared" si="11"/>
        <v>1.5949429187671849</v>
      </c>
    </row>
    <row r="142" spans="1:40">
      <c r="A142" s="18" t="s">
        <v>224</v>
      </c>
      <c r="B142" s="18" t="s">
        <v>27</v>
      </c>
      <c r="C142" s="18">
        <v>99.485600000000005</v>
      </c>
      <c r="D142" s="18">
        <v>40.126399999999997</v>
      </c>
      <c r="E142" s="19">
        <v>8.3000000000000001E-3</v>
      </c>
      <c r="F142" s="19">
        <v>3.49E-2</v>
      </c>
      <c r="G142" s="18">
        <v>12.293200000000001</v>
      </c>
      <c r="H142" s="18">
        <v>0.19040000000000001</v>
      </c>
      <c r="I142" s="18">
        <v>46.720300000000002</v>
      </c>
      <c r="J142" s="18">
        <v>0.318</v>
      </c>
      <c r="K142" s="19">
        <v>4.4000000000000003E-3</v>
      </c>
      <c r="L142" s="19">
        <v>5.3E-3</v>
      </c>
      <c r="M142" s="19">
        <v>3.7600000000000001E-2</v>
      </c>
      <c r="N142" s="19">
        <v>2.4E-2</v>
      </c>
      <c r="O142" s="20">
        <v>0.23080000000000001</v>
      </c>
      <c r="P142" s="20">
        <v>0.22884221078692857</v>
      </c>
      <c r="Q142" s="19">
        <v>6.1999999999999998E-3</v>
      </c>
      <c r="R142" s="18">
        <v>87.137536889108631</v>
      </c>
      <c r="S142" s="21">
        <v>187564.80598093013</v>
      </c>
      <c r="T142" s="18">
        <v>49.745460510005536</v>
      </c>
      <c r="U142" s="21">
        <v>184.70846213220113</v>
      </c>
      <c r="V142" s="21">
        <v>95555.63885285423</v>
      </c>
      <c r="W142" s="21">
        <v>1474.5673434835901</v>
      </c>
      <c r="X142" s="21">
        <v>281740.18010440544</v>
      </c>
      <c r="Y142" s="21">
        <v>2272.7166380752319</v>
      </c>
      <c r="Z142" s="18">
        <v>32.641728948575114</v>
      </c>
      <c r="AA142" s="18">
        <v>23.130297827672081</v>
      </c>
      <c r="AB142" s="21">
        <v>257.26011116491571</v>
      </c>
      <c r="AC142" s="21">
        <v>188.75586860725508</v>
      </c>
      <c r="AD142" s="21">
        <v>1813.6201508043612</v>
      </c>
      <c r="AE142" s="18">
        <v>49.814982237705202</v>
      </c>
      <c r="AH142" s="21">
        <f t="shared" si="8"/>
        <v>1524.372333855825</v>
      </c>
      <c r="AI142" s="21">
        <f t="shared" si="9"/>
        <v>1798.2358961776117</v>
      </c>
      <c r="AM142" s="20">
        <f t="shared" si="10"/>
        <v>0.61511152609577935</v>
      </c>
      <c r="AN142" s="20">
        <f t="shared" si="11"/>
        <v>1.5952719820158394</v>
      </c>
    </row>
    <row r="143" spans="1:40">
      <c r="A143" s="18" t="s">
        <v>225</v>
      </c>
      <c r="B143" s="18" t="s">
        <v>27</v>
      </c>
      <c r="C143" s="18">
        <v>99.436099999999996</v>
      </c>
      <c r="D143" s="18">
        <v>40.327399999999997</v>
      </c>
      <c r="E143" s="19">
        <v>8.6999999999999994E-3</v>
      </c>
      <c r="F143" s="19">
        <v>3.4099999999999998E-2</v>
      </c>
      <c r="G143" s="18">
        <v>11.142799999999999</v>
      </c>
      <c r="H143" s="18">
        <v>0.16969999999999999</v>
      </c>
      <c r="I143" s="18">
        <v>47.598399999999998</v>
      </c>
      <c r="J143" s="18">
        <v>0.32450000000000001</v>
      </c>
      <c r="K143" s="19">
        <v>4.5999999999999999E-3</v>
      </c>
      <c r="L143" s="19">
        <v>4.1099999999999998E-2</v>
      </c>
      <c r="M143" s="19">
        <v>3.44E-2</v>
      </c>
      <c r="N143" s="19">
        <v>2.1000000000000001E-2</v>
      </c>
      <c r="O143" s="20">
        <v>0.28620000000000001</v>
      </c>
      <c r="P143" s="20">
        <v>0.28377227351481349</v>
      </c>
      <c r="Q143" s="19">
        <v>6.8999999999999999E-3</v>
      </c>
      <c r="R143" s="18">
        <v>88.391596454762876</v>
      </c>
      <c r="S143" s="21">
        <v>188504.35017134261</v>
      </c>
      <c r="T143" s="18">
        <v>52.142832100849176</v>
      </c>
      <c r="U143" s="21">
        <v>180.47445726957187</v>
      </c>
      <c r="V143" s="21">
        <v>86613.523948978633</v>
      </c>
      <c r="W143" s="21">
        <v>1314.2546123380528</v>
      </c>
      <c r="X143" s="21">
        <v>287035.43831442716</v>
      </c>
      <c r="Y143" s="21">
        <v>2319.1715379101029</v>
      </c>
      <c r="Z143" s="18">
        <v>34.125443900783068</v>
      </c>
      <c r="AA143" s="18">
        <v>179.36891334289103</v>
      </c>
      <c r="AB143" s="21">
        <v>235.3656336189654</v>
      </c>
      <c r="AC143" s="21">
        <v>165.16138503134817</v>
      </c>
      <c r="AD143" s="21">
        <v>2248.9518507807979</v>
      </c>
      <c r="AE143" s="18">
        <v>55.439254425833212</v>
      </c>
      <c r="AH143" s="21">
        <f t="shared" si="8"/>
        <v>1358.6448794922978</v>
      </c>
      <c r="AI143" s="21">
        <f t="shared" si="9"/>
        <v>2229.8748417939014</v>
      </c>
      <c r="AM143" s="20">
        <f t="shared" si="10"/>
        <v>0.67862576876073433</v>
      </c>
      <c r="AN143" s="20">
        <f t="shared" si="11"/>
        <v>1.5686290287561027</v>
      </c>
    </row>
    <row r="144" spans="1:40">
      <c r="A144" s="18" t="s">
        <v>226</v>
      </c>
      <c r="B144" s="18" t="s">
        <v>27</v>
      </c>
      <c r="C144" s="18">
        <v>99.036799999999999</v>
      </c>
      <c r="D144" s="18">
        <v>40.469799999999999</v>
      </c>
      <c r="E144" s="19">
        <v>8.3000000000000001E-3</v>
      </c>
      <c r="F144" s="19">
        <v>3.4700000000000002E-2</v>
      </c>
      <c r="G144" s="18">
        <v>10.8344</v>
      </c>
      <c r="H144" s="18">
        <v>0.16669999999999999</v>
      </c>
      <c r="I144" s="18">
        <v>47.810499999999998</v>
      </c>
      <c r="J144" s="18">
        <v>0.33810000000000001</v>
      </c>
      <c r="K144" s="19">
        <v>4.8999999999999998E-3</v>
      </c>
      <c r="L144" s="19">
        <v>3.0000000000000001E-3</v>
      </c>
      <c r="M144" s="19">
        <v>3.4799999999999998E-2</v>
      </c>
      <c r="N144" s="19">
        <v>2.1299999999999999E-2</v>
      </c>
      <c r="O144" s="20">
        <v>0.27339999999999998</v>
      </c>
      <c r="P144" s="20">
        <v>0.27108085107948987</v>
      </c>
      <c r="Q144" s="19"/>
      <c r="R144" s="18">
        <v>88.721070285374125</v>
      </c>
      <c r="S144" s="21">
        <v>189169.9774982816</v>
      </c>
      <c r="T144" s="18">
        <v>49.745460510005536</v>
      </c>
      <c r="U144" s="21">
        <v>183.64996091654385</v>
      </c>
      <c r="V144" s="21">
        <v>84216.315815846465</v>
      </c>
      <c r="W144" s="21">
        <v>1291.0208831865255</v>
      </c>
      <c r="X144" s="21">
        <v>288314.47745159332</v>
      </c>
      <c r="Y144" s="21">
        <v>2416.3694821799872</v>
      </c>
      <c r="Z144" s="18">
        <v>36.35101632909501</v>
      </c>
      <c r="AA144" s="18">
        <v>13.092621411889857</v>
      </c>
      <c r="AB144" s="21">
        <v>238.10244331220918</v>
      </c>
      <c r="AC144" s="21">
        <v>167.52083338893885</v>
      </c>
      <c r="AD144" s="21">
        <v>2148.3697973566391</v>
      </c>
      <c r="AE144" s="18">
        <v>0</v>
      </c>
      <c r="AH144" s="21">
        <f t="shared" si="8"/>
        <v>1334.6264078454096</v>
      </c>
      <c r="AI144" s="21">
        <f t="shared" si="9"/>
        <v>2130.1459879330978</v>
      </c>
      <c r="AM144" s="20">
        <f t="shared" si="10"/>
        <v>0.62753626159404263</v>
      </c>
      <c r="AN144" s="20">
        <f t="shared" si="11"/>
        <v>1.584759906576537</v>
      </c>
    </row>
    <row r="145" spans="1:40">
      <c r="A145" s="18" t="s">
        <v>227</v>
      </c>
      <c r="B145" s="18" t="s">
        <v>27</v>
      </c>
      <c r="C145" s="18">
        <v>99.131600000000006</v>
      </c>
      <c r="D145" s="18">
        <v>40.471499999999999</v>
      </c>
      <c r="E145" s="19">
        <v>9.1999999999999998E-3</v>
      </c>
      <c r="F145" s="19">
        <v>3.8600000000000002E-2</v>
      </c>
      <c r="G145" s="18">
        <v>10.7736</v>
      </c>
      <c r="H145" s="18">
        <v>0.1641</v>
      </c>
      <c r="I145" s="18">
        <v>47.845500000000001</v>
      </c>
      <c r="J145" s="18">
        <v>0.35310000000000002</v>
      </c>
      <c r="K145" s="19">
        <v>4.7000000000000002E-3</v>
      </c>
      <c r="L145" s="19">
        <v>3.0000000000000001E-3</v>
      </c>
      <c r="M145" s="19">
        <v>3.8100000000000002E-2</v>
      </c>
      <c r="N145" s="19">
        <v>2.06E-2</v>
      </c>
      <c r="O145" s="20">
        <v>0.27110000000000001</v>
      </c>
      <c r="P145" s="20">
        <v>0.2688003611106427</v>
      </c>
      <c r="Q145" s="19">
        <v>7.0000000000000001E-3</v>
      </c>
      <c r="R145" s="18">
        <v>88.7845504108668</v>
      </c>
      <c r="S145" s="21">
        <v>189177.92389193186</v>
      </c>
      <c r="T145" s="18">
        <v>55.139546589403722</v>
      </c>
      <c r="U145" s="21">
        <v>204.29073462186142</v>
      </c>
      <c r="V145" s="21">
        <v>83743.714471830797</v>
      </c>
      <c r="W145" s="21">
        <v>1270.8849845885354</v>
      </c>
      <c r="X145" s="21">
        <v>288525.54001548211</v>
      </c>
      <c r="Y145" s="21">
        <v>2523.5730971835355</v>
      </c>
      <c r="Z145" s="18">
        <v>34.867301376887049</v>
      </c>
      <c r="AA145" s="18">
        <v>13.092621411889857</v>
      </c>
      <c r="AB145" s="21">
        <v>260.68112328147043</v>
      </c>
      <c r="AC145" s="21">
        <v>162.01545388789395</v>
      </c>
      <c r="AD145" s="21">
        <v>2130.2964596319857</v>
      </c>
      <c r="AE145" s="18">
        <v>56.242721881280076</v>
      </c>
      <c r="AH145" s="21">
        <f t="shared" si="8"/>
        <v>1313.8103990847735</v>
      </c>
      <c r="AI145" s="21">
        <f t="shared" si="9"/>
        <v>2112.225959504985</v>
      </c>
      <c r="AM145" s="20">
        <f t="shared" si="10"/>
        <v>0.61831246705647014</v>
      </c>
      <c r="AN145" s="20">
        <f t="shared" si="11"/>
        <v>1.5688465783622545</v>
      </c>
    </row>
    <row r="146" spans="1:40">
      <c r="A146" s="18" t="s">
        <v>228</v>
      </c>
      <c r="B146" s="18" t="s">
        <v>27</v>
      </c>
      <c r="C146" s="18">
        <v>99.017300000000006</v>
      </c>
      <c r="D146" s="18">
        <v>40.366700000000002</v>
      </c>
      <c r="E146" s="19">
        <v>9.1000000000000004E-3</v>
      </c>
      <c r="F146" s="19">
        <v>2.5600000000000001E-2</v>
      </c>
      <c r="G146" s="18">
        <v>11.3415</v>
      </c>
      <c r="H146" s="18">
        <v>0.17399999999999999</v>
      </c>
      <c r="I146" s="18">
        <v>47.486600000000003</v>
      </c>
      <c r="J146" s="18">
        <v>0.27950000000000003</v>
      </c>
      <c r="K146" s="19">
        <v>3.3E-3</v>
      </c>
      <c r="L146" s="19">
        <v>4.5999999999999999E-3</v>
      </c>
      <c r="M146" s="19">
        <v>3.1099999999999999E-2</v>
      </c>
      <c r="N146" s="19">
        <v>2.1700000000000001E-2</v>
      </c>
      <c r="O146" s="20">
        <v>0.24809999999999999</v>
      </c>
      <c r="P146" s="20">
        <v>0.24599546142217057</v>
      </c>
      <c r="Q146" s="19">
        <v>8.0999999999999996E-3</v>
      </c>
      <c r="R146" s="18">
        <v>88.184521304775814</v>
      </c>
      <c r="S146" s="21">
        <v>188688.05209513969</v>
      </c>
      <c r="T146" s="18">
        <v>54.540203691692824</v>
      </c>
      <c r="U146" s="21">
        <v>135.48815560413607</v>
      </c>
      <c r="V146" s="21">
        <v>88158.028670293017</v>
      </c>
      <c r="W146" s="21">
        <v>1347.5562907885749</v>
      </c>
      <c r="X146" s="21">
        <v>286361.24418177665</v>
      </c>
      <c r="Y146" s="21">
        <v>1997.5606928994571</v>
      </c>
      <c r="Z146" s="18">
        <v>24.48129671143133</v>
      </c>
      <c r="AA146" s="18">
        <v>20.075352831564448</v>
      </c>
      <c r="AB146" s="21">
        <v>212.78695364970417</v>
      </c>
      <c r="AC146" s="21">
        <v>170.66676453239313</v>
      </c>
      <c r="AD146" s="21">
        <v>1949.5630823854503</v>
      </c>
      <c r="AE146" s="18">
        <v>65.080863891195506</v>
      </c>
      <c r="AH146" s="21">
        <f t="shared" si="8"/>
        <v>1393.0713555195036</v>
      </c>
      <c r="AI146" s="21">
        <f t="shared" si="9"/>
        <v>1933.0256752238533</v>
      </c>
      <c r="AM146" s="20">
        <f t="shared" si="10"/>
        <v>0.60018470237677057</v>
      </c>
      <c r="AN146" s="20">
        <f t="shared" si="11"/>
        <v>1.5801979428663571</v>
      </c>
    </row>
    <row r="147" spans="1:40">
      <c r="A147" s="18" t="s">
        <v>229</v>
      </c>
      <c r="B147" s="18" t="s">
        <v>27</v>
      </c>
      <c r="C147" s="18">
        <v>99.595399999999998</v>
      </c>
      <c r="D147" s="18">
        <v>40.283000000000001</v>
      </c>
      <c r="E147" s="19">
        <v>9.2999999999999992E-3</v>
      </c>
      <c r="F147" s="19">
        <v>2.63E-2</v>
      </c>
      <c r="G147" s="18">
        <v>11.3459</v>
      </c>
      <c r="H147" s="18">
        <v>0.1721</v>
      </c>
      <c r="I147" s="18">
        <v>47.482100000000003</v>
      </c>
      <c r="J147" s="18">
        <v>0.29480000000000001</v>
      </c>
      <c r="K147" s="19">
        <v>4.7999999999999996E-3</v>
      </c>
      <c r="L147" s="19">
        <v>4.5999999999999999E-3</v>
      </c>
      <c r="M147" s="19"/>
      <c r="N147" s="19"/>
      <c r="O147" s="20">
        <v>0.26319999999999999</v>
      </c>
      <c r="P147" s="20">
        <v>0.26096737382634139</v>
      </c>
      <c r="Q147" s="19">
        <v>7.7999999999999996E-3</v>
      </c>
      <c r="R147" s="18">
        <v>88.179491458137534</v>
      </c>
      <c r="S147" s="21">
        <v>188296.80906659481</v>
      </c>
      <c r="T147" s="18">
        <v>55.738889487114633</v>
      </c>
      <c r="U147" s="21">
        <v>139.19290985893667</v>
      </c>
      <c r="V147" s="21">
        <v>88192.230083346803</v>
      </c>
      <c r="W147" s="21">
        <v>1332.8415956592746</v>
      </c>
      <c r="X147" s="21">
        <v>286334.10756641952</v>
      </c>
      <c r="Y147" s="21">
        <v>2106.9083802030768</v>
      </c>
      <c r="Z147" s="18">
        <v>35.60915885299103</v>
      </c>
      <c r="AA147" s="18">
        <v>20.075352831564448</v>
      </c>
      <c r="AB147" s="21">
        <v>0</v>
      </c>
      <c r="AC147" s="21">
        <v>833.67175301537657</v>
      </c>
      <c r="AD147" s="21">
        <v>2068.2184735342626</v>
      </c>
      <c r="AE147" s="18">
        <v>62.670461524854929</v>
      </c>
      <c r="AH147" s="21">
        <f t="shared" si="8"/>
        <v>1377.8596568098083</v>
      </c>
      <c r="AI147" s="21">
        <f t="shared" si="9"/>
        <v>2050.6745575127702</v>
      </c>
      <c r="AM147" s="20">
        <f t="shared" si="10"/>
        <v>0.63702086010920433</v>
      </c>
      <c r="AN147" s="20">
        <f t="shared" si="11"/>
        <v>1.5623367903358953</v>
      </c>
    </row>
    <row r="148" spans="1:40">
      <c r="A148" s="18" t="s">
        <v>230</v>
      </c>
      <c r="B148" s="18" t="s">
        <v>27</v>
      </c>
      <c r="C148" s="18">
        <v>99.422300000000007</v>
      </c>
      <c r="D148" s="18">
        <v>40.332999999999998</v>
      </c>
      <c r="E148" s="19">
        <v>7.7999999999999996E-3</v>
      </c>
      <c r="F148" s="19">
        <v>2.9100000000000001E-2</v>
      </c>
      <c r="G148" s="18">
        <v>11.3254</v>
      </c>
      <c r="H148" s="18">
        <v>0.17050000000000001</v>
      </c>
      <c r="I148" s="18">
        <v>47.484299999999998</v>
      </c>
      <c r="J148" s="18">
        <v>0.30730000000000002</v>
      </c>
      <c r="K148" s="19">
        <v>4.8999999999999998E-3</v>
      </c>
      <c r="L148" s="19">
        <v>6.0000000000000001E-3</v>
      </c>
      <c r="M148" s="19">
        <v>3.1099999999999999E-2</v>
      </c>
      <c r="N148" s="19">
        <v>2.1899999999999999E-2</v>
      </c>
      <c r="O148" s="20">
        <v>0.27060000000000001</v>
      </c>
      <c r="P148" s="20">
        <v>0.26830460242176285</v>
      </c>
      <c r="Q148" s="19">
        <v>8.0000000000000002E-3</v>
      </c>
      <c r="R148" s="18">
        <v>88.198810701967844</v>
      </c>
      <c r="S148" s="21">
        <v>188530.52652689637</v>
      </c>
      <c r="T148" s="18">
        <v>46.748746021450984</v>
      </c>
      <c r="U148" s="21">
        <v>154.01192687813906</v>
      </c>
      <c r="V148" s="21">
        <v>88032.882590709924</v>
      </c>
      <c r="W148" s="21">
        <v>1320.4502734451269</v>
      </c>
      <c r="X148" s="21">
        <v>286347.37435614964</v>
      </c>
      <c r="Y148" s="21">
        <v>2196.2447260393674</v>
      </c>
      <c r="Z148" s="18">
        <v>36.35101632909501</v>
      </c>
      <c r="AA148" s="18">
        <v>26.185242823779713</v>
      </c>
      <c r="AB148" s="21">
        <v>212.78695364970417</v>
      </c>
      <c r="AC148" s="21">
        <v>172.23973010412024</v>
      </c>
      <c r="AD148" s="21">
        <v>2126.3674731701044</v>
      </c>
      <c r="AE148" s="18">
        <v>64.277396435748656</v>
      </c>
      <c r="AH148" s="21">
        <f t="shared" si="8"/>
        <v>1365.0498052648013</v>
      </c>
      <c r="AI148" s="21">
        <f t="shared" si="9"/>
        <v>2108.330301151047</v>
      </c>
      <c r="AM148" s="20">
        <f t="shared" si="10"/>
        <v>0.6537173896955909</v>
      </c>
      <c r="AN148" s="20">
        <f t="shared" si="11"/>
        <v>1.5506135492703432</v>
      </c>
    </row>
    <row r="149" spans="1:40">
      <c r="A149" s="18" t="s">
        <v>231</v>
      </c>
      <c r="B149" s="18" t="s">
        <v>27</v>
      </c>
      <c r="C149" s="18">
        <v>98.9696</v>
      </c>
      <c r="D149" s="18">
        <v>40.4771</v>
      </c>
      <c r="E149" s="19">
        <v>8.6E-3</v>
      </c>
      <c r="F149" s="19">
        <v>4.8599999999999997E-2</v>
      </c>
      <c r="G149" s="18">
        <v>10.659800000000001</v>
      </c>
      <c r="H149" s="18">
        <v>0.16070000000000001</v>
      </c>
      <c r="I149" s="18">
        <v>47.944000000000003</v>
      </c>
      <c r="J149" s="18">
        <v>0.34050000000000002</v>
      </c>
      <c r="K149" s="19">
        <v>6.1000000000000004E-3</v>
      </c>
      <c r="L149" s="19">
        <v>4.7000000000000002E-3</v>
      </c>
      <c r="M149" s="19">
        <v>4.5100000000000001E-2</v>
      </c>
      <c r="N149" s="19">
        <v>2.0899999999999998E-2</v>
      </c>
      <c r="O149" s="20">
        <v>0.27460000000000001</v>
      </c>
      <c r="P149" s="20">
        <v>0.27227067193280147</v>
      </c>
      <c r="Q149" s="19">
        <v>9.2999999999999992E-3</v>
      </c>
      <c r="R149" s="18">
        <v>88.91014997891439</v>
      </c>
      <c r="S149" s="21">
        <v>189204.10024748562</v>
      </c>
      <c r="T149" s="18">
        <v>51.543489203138265</v>
      </c>
      <c r="U149" s="21">
        <v>257.21579540472709</v>
      </c>
      <c r="V149" s="21">
        <v>82859.141561485667</v>
      </c>
      <c r="W149" s="21">
        <v>1244.5534248834713</v>
      </c>
      <c r="X149" s="21">
        <v>289119.53037385497</v>
      </c>
      <c r="Y149" s="21">
        <v>2433.5220605805553</v>
      </c>
      <c r="Z149" s="18">
        <v>45.253306042342771</v>
      </c>
      <c r="AA149" s="18">
        <v>20.511773545294108</v>
      </c>
      <c r="AB149" s="21">
        <v>308.57529291323664</v>
      </c>
      <c r="AC149" s="21">
        <v>164.37490224548463</v>
      </c>
      <c r="AD149" s="21">
        <v>2157.7993648651541</v>
      </c>
      <c r="AE149" s="18">
        <v>74.722473356557799</v>
      </c>
      <c r="AH149" s="21">
        <f t="shared" si="8"/>
        <v>1286.5894645516337</v>
      </c>
      <c r="AI149" s="21">
        <f t="shared" si="9"/>
        <v>2139.4955679825484</v>
      </c>
      <c r="AM149" s="20">
        <f t="shared" si="10"/>
        <v>0.61840652135624075</v>
      </c>
      <c r="AN149" s="20">
        <f t="shared" si="11"/>
        <v>1.5527429325307689</v>
      </c>
    </row>
    <row r="150" spans="1:40">
      <c r="A150" s="18" t="s">
        <v>232</v>
      </c>
      <c r="B150" s="18" t="s">
        <v>27</v>
      </c>
      <c r="C150" s="18">
        <v>98.876900000000006</v>
      </c>
      <c r="D150" s="18">
        <v>40.484699999999997</v>
      </c>
      <c r="E150" s="19">
        <v>8.8999999999999999E-3</v>
      </c>
      <c r="F150" s="19">
        <v>5.3499999999999999E-2</v>
      </c>
      <c r="G150" s="18">
        <v>10.619300000000001</v>
      </c>
      <c r="H150" s="18">
        <v>0.16109999999999999</v>
      </c>
      <c r="I150" s="18">
        <v>47.968699999999998</v>
      </c>
      <c r="J150" s="18">
        <v>0.34510000000000002</v>
      </c>
      <c r="K150" s="19">
        <v>5.0000000000000001E-3</v>
      </c>
      <c r="L150" s="19">
        <v>6.1000000000000004E-3</v>
      </c>
      <c r="M150" s="19">
        <v>4.7100000000000003E-2</v>
      </c>
      <c r="N150" s="19">
        <v>2.12E-2</v>
      </c>
      <c r="O150" s="20">
        <v>0.2717</v>
      </c>
      <c r="P150" s="20">
        <v>0.26939527153729848</v>
      </c>
      <c r="Q150" s="19">
        <v>7.7000000000000002E-3</v>
      </c>
      <c r="R150" s="18">
        <v>88.952689448277795</v>
      </c>
      <c r="S150" s="21">
        <v>189239.62530145148</v>
      </c>
      <c r="T150" s="18">
        <v>53.341517896270993</v>
      </c>
      <c r="U150" s="21">
        <v>283.14907518833121</v>
      </c>
      <c r="V150" s="21">
        <v>82544.333100422591</v>
      </c>
      <c r="W150" s="21">
        <v>1247.6512554370083</v>
      </c>
      <c r="X150" s="21">
        <v>289268.48024037073</v>
      </c>
      <c r="Y150" s="21">
        <v>2466.39783584831</v>
      </c>
      <c r="Z150" s="18">
        <v>37.092873805198991</v>
      </c>
      <c r="AA150" s="18">
        <v>26.621663537509381</v>
      </c>
      <c r="AB150" s="21">
        <v>322.25934137945558</v>
      </c>
      <c r="AC150" s="21">
        <v>166.73435060307531</v>
      </c>
      <c r="AD150" s="21">
        <v>2135.0112433862432</v>
      </c>
      <c r="AE150" s="18">
        <v>61.866994069408079</v>
      </c>
      <c r="AH150" s="21">
        <f t="shared" si="8"/>
        <v>1289.7919274378855</v>
      </c>
      <c r="AI150" s="21">
        <f t="shared" si="9"/>
        <v>2116.9007495297101</v>
      </c>
      <c r="AM150" s="20">
        <f t="shared" si="10"/>
        <v>0.60923706274800038</v>
      </c>
      <c r="AN150" s="20">
        <f t="shared" si="11"/>
        <v>1.5625444885098749</v>
      </c>
    </row>
    <row r="151" spans="1:40">
      <c r="A151" s="18" t="s">
        <v>233</v>
      </c>
      <c r="B151" s="18" t="s">
        <v>27</v>
      </c>
      <c r="C151" s="18">
        <v>99.051000000000002</v>
      </c>
      <c r="D151" s="18">
        <v>40.403399999999998</v>
      </c>
      <c r="E151" s="19">
        <v>9.2999999999999992E-3</v>
      </c>
      <c r="F151" s="19">
        <v>5.1999999999999998E-2</v>
      </c>
      <c r="G151" s="18">
        <v>10.994300000000001</v>
      </c>
      <c r="H151" s="18">
        <v>0.1681</v>
      </c>
      <c r="I151" s="18">
        <v>47.682499999999997</v>
      </c>
      <c r="J151" s="18">
        <v>0.32440000000000002</v>
      </c>
      <c r="K151" s="19">
        <v>4.7999999999999996E-3</v>
      </c>
      <c r="L151" s="19">
        <v>4.7000000000000002E-3</v>
      </c>
      <c r="M151" s="19">
        <v>4.4900000000000002E-2</v>
      </c>
      <c r="N151" s="19">
        <v>2.29E-2</v>
      </c>
      <c r="O151" s="20">
        <v>0.28849999999999998</v>
      </c>
      <c r="P151" s="20">
        <v>0.28605276348366065</v>
      </c>
      <c r="Q151" s="19"/>
      <c r="R151" s="18">
        <v>88.546470033162336</v>
      </c>
      <c r="S151" s="21">
        <v>188859.60071100105</v>
      </c>
      <c r="T151" s="18">
        <v>55.738889487114633</v>
      </c>
      <c r="U151" s="21">
        <v>275.21031607090134</v>
      </c>
      <c r="V151" s="21">
        <v>85459.226258414026</v>
      </c>
      <c r="W151" s="21">
        <v>1301.863290123905</v>
      </c>
      <c r="X151" s="21">
        <v>287542.59150365711</v>
      </c>
      <c r="Y151" s="21">
        <v>2318.4568471434127</v>
      </c>
      <c r="Z151" s="18">
        <v>35.60915885299103</v>
      </c>
      <c r="AA151" s="18">
        <v>20.511773545294108</v>
      </c>
      <c r="AB151" s="21">
        <v>307.20688806661474</v>
      </c>
      <c r="AC151" s="21">
        <v>180.10455796275588</v>
      </c>
      <c r="AD151" s="21">
        <v>2267.0251885054513</v>
      </c>
      <c r="AE151" s="18">
        <v>0</v>
      </c>
      <c r="AH151" s="21">
        <f t="shared" si="8"/>
        <v>1345.8350279472909</v>
      </c>
      <c r="AI151" s="21">
        <f t="shared" si="9"/>
        <v>2247.7948702220142</v>
      </c>
      <c r="AM151" s="20">
        <f t="shared" si="10"/>
        <v>0.67377224885151332</v>
      </c>
      <c r="AN151" s="20">
        <f t="shared" si="11"/>
        <v>1.574827068850023</v>
      </c>
    </row>
    <row r="152" spans="1:40">
      <c r="A152" s="18" t="s">
        <v>234</v>
      </c>
      <c r="B152" s="18" t="s">
        <v>27</v>
      </c>
      <c r="C152" s="18">
        <v>99.482200000000006</v>
      </c>
      <c r="D152" s="18">
        <v>40.379100000000001</v>
      </c>
      <c r="E152" s="19">
        <v>8.6999999999999994E-3</v>
      </c>
      <c r="F152" s="19">
        <v>4.7399999999999998E-2</v>
      </c>
      <c r="G152" s="18">
        <v>10.705399999999999</v>
      </c>
      <c r="H152" s="18">
        <v>0.16209999999999999</v>
      </c>
      <c r="I152" s="18">
        <v>47.857799999999997</v>
      </c>
      <c r="J152" s="18">
        <v>0.33450000000000002</v>
      </c>
      <c r="K152" s="19">
        <v>5.3E-3</v>
      </c>
      <c r="L152" s="19">
        <v>4.2700000000000002E-2</v>
      </c>
      <c r="M152" s="19">
        <v>4.6800000000000001E-2</v>
      </c>
      <c r="N152" s="19">
        <v>2.2499999999999999E-2</v>
      </c>
      <c r="O152" s="20">
        <v>0.28489999999999999</v>
      </c>
      <c r="P152" s="20">
        <v>0.28248330092372592</v>
      </c>
      <c r="Q152" s="19"/>
      <c r="R152" s="18">
        <v>88.850176294438114</v>
      </c>
      <c r="S152" s="21">
        <v>188746.01402529445</v>
      </c>
      <c r="T152" s="18">
        <v>52.142832100849176</v>
      </c>
      <c r="U152" s="21">
        <v>250.86478811078317</v>
      </c>
      <c r="V152" s="21">
        <v>83213.592569497414</v>
      </c>
      <c r="W152" s="21">
        <v>1255.3958318208506</v>
      </c>
      <c r="X152" s="21">
        <v>288599.71343079163</v>
      </c>
      <c r="Y152" s="21">
        <v>2390.6406145791357</v>
      </c>
      <c r="Z152" s="18">
        <v>39.318446233510933</v>
      </c>
      <c r="AA152" s="18">
        <v>186.35164476256566</v>
      </c>
      <c r="AB152" s="21">
        <v>320.2067341095227</v>
      </c>
      <c r="AC152" s="21">
        <v>176.9586268193016</v>
      </c>
      <c r="AD152" s="21">
        <v>2238.7364859799068</v>
      </c>
      <c r="AE152" s="18">
        <v>823.55414183302958</v>
      </c>
      <c r="AH152" s="21">
        <f t="shared" si="8"/>
        <v>1297.7980846535147</v>
      </c>
      <c r="AI152" s="21">
        <f t="shared" si="9"/>
        <v>2219.7461300736636</v>
      </c>
      <c r="AM152" s="20">
        <f t="shared" si="10"/>
        <v>0.64550759112058109</v>
      </c>
      <c r="AN152" s="20">
        <f t="shared" si="11"/>
        <v>1.5595986720193986</v>
      </c>
    </row>
    <row r="153" spans="1:40">
      <c r="A153" s="18" t="s">
        <v>235</v>
      </c>
      <c r="B153" s="18" t="s">
        <v>27</v>
      </c>
      <c r="C153" s="18">
        <v>99.257300000000001</v>
      </c>
      <c r="D153" s="18">
        <v>40.430300000000003</v>
      </c>
      <c r="E153" s="19">
        <v>9.1000000000000004E-3</v>
      </c>
      <c r="F153" s="19">
        <v>4.82E-2</v>
      </c>
      <c r="G153" s="18">
        <v>10.7599</v>
      </c>
      <c r="H153" s="18">
        <v>0.16270000000000001</v>
      </c>
      <c r="I153" s="18">
        <v>47.875599999999999</v>
      </c>
      <c r="J153" s="18">
        <v>0.3387</v>
      </c>
      <c r="K153" s="19">
        <v>5.1000000000000004E-3</v>
      </c>
      <c r="L153" s="19">
        <v>3.0200000000000001E-2</v>
      </c>
      <c r="M153" s="19">
        <v>4.2700000000000002E-2</v>
      </c>
      <c r="N153" s="19">
        <v>2.06E-2</v>
      </c>
      <c r="O153" s="20">
        <v>0.27700000000000002</v>
      </c>
      <c r="P153" s="20">
        <v>0.27465031363942466</v>
      </c>
      <c r="Q153" s="19"/>
      <c r="R153" s="18">
        <v>88.803469277210951</v>
      </c>
      <c r="S153" s="21">
        <v>188985.34070464331</v>
      </c>
      <c r="T153" s="18">
        <v>54.540203691692824</v>
      </c>
      <c r="U153" s="21">
        <v>255.09879297341246</v>
      </c>
      <c r="V153" s="21">
        <v>83637.223708458827</v>
      </c>
      <c r="W153" s="21">
        <v>1260.0425776511561</v>
      </c>
      <c r="X153" s="21">
        <v>288707.05382042652</v>
      </c>
      <c r="Y153" s="21">
        <v>2420.6576267801292</v>
      </c>
      <c r="Z153" s="18">
        <v>37.834731281302972</v>
      </c>
      <c r="AA153" s="18">
        <v>131.79905554635789</v>
      </c>
      <c r="AB153" s="21">
        <v>292.15443475377396</v>
      </c>
      <c r="AC153" s="21">
        <v>162.01545388789395</v>
      </c>
      <c r="AD153" s="21">
        <v>2176.6584998821841</v>
      </c>
      <c r="AE153" s="18">
        <v>0</v>
      </c>
      <c r="AH153" s="21">
        <f t="shared" si="8"/>
        <v>1302.6017789828925</v>
      </c>
      <c r="AI153" s="21">
        <f t="shared" si="9"/>
        <v>2158.1947280814493</v>
      </c>
      <c r="AM153" s="20">
        <f t="shared" si="10"/>
        <v>0.63056884645706679</v>
      </c>
      <c r="AN153" s="20">
        <f t="shared" si="11"/>
        <v>1.5574426328682061</v>
      </c>
    </row>
    <row r="154" spans="1:40">
      <c r="A154" s="18" t="s">
        <v>236</v>
      </c>
      <c r="B154" s="18" t="s">
        <v>27</v>
      </c>
      <c r="C154" s="18">
        <v>98.963399999999993</v>
      </c>
      <c r="D154" s="18">
        <v>40.530099999999997</v>
      </c>
      <c r="E154" s="19">
        <v>8.8999999999999999E-3</v>
      </c>
      <c r="F154" s="19">
        <v>4.8399999999999999E-2</v>
      </c>
      <c r="G154" s="18">
        <v>10.620100000000001</v>
      </c>
      <c r="H154" s="18">
        <v>0.161</v>
      </c>
      <c r="I154" s="18">
        <v>47.936900000000001</v>
      </c>
      <c r="J154" s="18">
        <v>0.33700000000000002</v>
      </c>
      <c r="K154" s="19">
        <v>4.8999999999999998E-3</v>
      </c>
      <c r="L154" s="19">
        <v>0</v>
      </c>
      <c r="M154" s="19">
        <v>4.6100000000000002E-2</v>
      </c>
      <c r="N154" s="19">
        <v>2.1499999999999998E-2</v>
      </c>
      <c r="O154" s="20">
        <v>0.27689999999999998</v>
      </c>
      <c r="P154" s="20">
        <v>0.27455116190164863</v>
      </c>
      <c r="Q154" s="19">
        <v>8.3000000000000001E-3</v>
      </c>
      <c r="R154" s="18">
        <v>88.945430368709509</v>
      </c>
      <c r="S154" s="21">
        <v>189451.84075540531</v>
      </c>
      <c r="T154" s="18">
        <v>53.341517896270993</v>
      </c>
      <c r="U154" s="21">
        <v>256.15729418906977</v>
      </c>
      <c r="V154" s="21">
        <v>82550.551539159627</v>
      </c>
      <c r="W154" s="21">
        <v>1246.876797798624</v>
      </c>
      <c r="X154" s="21">
        <v>289076.71482518036</v>
      </c>
      <c r="Y154" s="21">
        <v>2408.5078837463934</v>
      </c>
      <c r="Z154" s="18">
        <v>36.35101632909501</v>
      </c>
      <c r="AA154" s="18">
        <v>0</v>
      </c>
      <c r="AB154" s="21">
        <v>315.41731714634614</v>
      </c>
      <c r="AC154" s="21">
        <v>169.09379896066599</v>
      </c>
      <c r="AD154" s="21">
        <v>2175.8727025898074</v>
      </c>
      <c r="AE154" s="18">
        <v>66.687798802089233</v>
      </c>
      <c r="AH154" s="21">
        <f t="shared" si="8"/>
        <v>1288.9913117163226</v>
      </c>
      <c r="AI154" s="21">
        <f t="shared" si="9"/>
        <v>2157.4155964106612</v>
      </c>
      <c r="AM154" s="20">
        <f t="shared" si="10"/>
        <v>0.62135579403694152</v>
      </c>
      <c r="AN154" s="20">
        <f t="shared" si="11"/>
        <v>1.561456934790874</v>
      </c>
    </row>
    <row r="155" spans="1:40">
      <c r="A155" s="18" t="s">
        <v>237</v>
      </c>
      <c r="B155" s="18" t="s">
        <v>27</v>
      </c>
      <c r="C155" s="18">
        <v>99.433199999999999</v>
      </c>
      <c r="D155" s="18">
        <v>40.228000000000002</v>
      </c>
      <c r="E155" s="19">
        <v>1.03E-2</v>
      </c>
      <c r="F155" s="19">
        <v>6.4199999999999993E-2</v>
      </c>
      <c r="G155" s="18">
        <v>11.294</v>
      </c>
      <c r="H155" s="18">
        <v>0.1734</v>
      </c>
      <c r="I155" s="18">
        <v>47.418799999999997</v>
      </c>
      <c r="J155" s="18">
        <v>0.30940000000000001</v>
      </c>
      <c r="K155" s="19">
        <v>5.1000000000000004E-3</v>
      </c>
      <c r="L155" s="19">
        <v>3.2000000000000002E-3</v>
      </c>
      <c r="M155" s="19">
        <v>4.9200000000000001E-2</v>
      </c>
      <c r="N155" s="19">
        <v>2.1499999999999998E-2</v>
      </c>
      <c r="O155" s="20">
        <v>0.30430000000000001</v>
      </c>
      <c r="P155" s="20">
        <v>0.30171873805226324</v>
      </c>
      <c r="Q155" s="19"/>
      <c r="R155" s="18">
        <v>88.213333483290796</v>
      </c>
      <c r="S155" s="21">
        <v>188039.71986026302</v>
      </c>
      <c r="T155" s="18">
        <v>61.732318464223745</v>
      </c>
      <c r="U155" s="21">
        <v>339.77889022599743</v>
      </c>
      <c r="V155" s="21">
        <v>87788.808870280787</v>
      </c>
      <c r="W155" s="21">
        <v>1342.9095449582696</v>
      </c>
      <c r="X155" s="21">
        <v>285952.38584372919</v>
      </c>
      <c r="Y155" s="21">
        <v>2211.2532321398639</v>
      </c>
      <c r="Z155" s="18">
        <v>37.834731281302972</v>
      </c>
      <c r="AA155" s="18">
        <v>13.965462839349181</v>
      </c>
      <c r="AB155" s="21">
        <v>336.62759226898544</v>
      </c>
      <c r="AC155" s="21">
        <v>169.09379896066599</v>
      </c>
      <c r="AD155" s="21">
        <v>2391.1811607008972</v>
      </c>
      <c r="AE155" s="18">
        <v>953.71586961542062</v>
      </c>
      <c r="AH155" s="21">
        <f t="shared" si="8"/>
        <v>1388.2676611901263</v>
      </c>
      <c r="AI155" s="21">
        <f t="shared" si="9"/>
        <v>2370.8976742064438</v>
      </c>
      <c r="AM155" s="20">
        <f t="shared" si="10"/>
        <v>0.73410454426390537</v>
      </c>
      <c r="AN155" s="20">
        <f t="shared" si="11"/>
        <v>1.5813720211666951</v>
      </c>
    </row>
    <row r="156" spans="1:40">
      <c r="A156" s="18" t="s">
        <v>238</v>
      </c>
      <c r="B156" s="18" t="s">
        <v>27</v>
      </c>
      <c r="C156" s="18">
        <v>99.422899999999998</v>
      </c>
      <c r="D156" s="18">
        <v>40.302599999999998</v>
      </c>
      <c r="E156" s="19">
        <v>1.0699999999999999E-2</v>
      </c>
      <c r="F156" s="19">
        <v>6.5799999999999997E-2</v>
      </c>
      <c r="G156" s="18">
        <v>11.345499999999999</v>
      </c>
      <c r="H156" s="18">
        <v>0.17280000000000001</v>
      </c>
      <c r="I156" s="18">
        <v>47.403599999999997</v>
      </c>
      <c r="J156" s="18">
        <v>0.311</v>
      </c>
      <c r="K156" s="19">
        <v>4.5999999999999999E-3</v>
      </c>
      <c r="L156" s="19">
        <v>3.3E-3</v>
      </c>
      <c r="M156" s="19">
        <v>5.0200000000000002E-2</v>
      </c>
      <c r="N156" s="19">
        <v>2.1899999999999999E-2</v>
      </c>
      <c r="O156" s="20">
        <v>0.30199999999999999</v>
      </c>
      <c r="P156" s="20">
        <v>0.29943824808341601</v>
      </c>
      <c r="Q156" s="19">
        <v>6.0000000000000001E-3</v>
      </c>
      <c r="R156" s="18">
        <v>88.16260192848948</v>
      </c>
      <c r="S156" s="21">
        <v>188388.42631103302</v>
      </c>
      <c r="T156" s="18">
        <v>64.129690055067371</v>
      </c>
      <c r="U156" s="21">
        <v>348.24689995125601</v>
      </c>
      <c r="V156" s="21">
        <v>88189.120863978271</v>
      </c>
      <c r="W156" s="21">
        <v>1338.2627991279642</v>
      </c>
      <c r="X156" s="21">
        <v>285860.72438741173</v>
      </c>
      <c r="Y156" s="21">
        <v>2222.6882844069091</v>
      </c>
      <c r="Z156" s="18">
        <v>34.125443900783068</v>
      </c>
      <c r="AA156" s="18">
        <v>14.401883553078843</v>
      </c>
      <c r="AB156" s="21">
        <v>343.46961650209488</v>
      </c>
      <c r="AC156" s="21">
        <v>172.23973010412024</v>
      </c>
      <c r="AD156" s="21">
        <v>2373.1078229762438</v>
      </c>
      <c r="AE156" s="18">
        <v>48.208047326811489</v>
      </c>
      <c r="AH156" s="21">
        <f t="shared" si="8"/>
        <v>1383.4639668607488</v>
      </c>
      <c r="AI156" s="21">
        <f t="shared" si="9"/>
        <v>2352.9776457783305</v>
      </c>
      <c r="AM156" s="20">
        <f t="shared" si="10"/>
        <v>0.73211279049330058</v>
      </c>
      <c r="AN156" s="20">
        <f t="shared" si="11"/>
        <v>1.5687467493803291</v>
      </c>
    </row>
    <row r="157" spans="1:40">
      <c r="A157" s="18" t="s">
        <v>239</v>
      </c>
      <c r="B157" s="18" t="s">
        <v>27</v>
      </c>
      <c r="C157" s="18">
        <v>99.165400000000005</v>
      </c>
      <c r="D157" s="18">
        <v>40.235799999999998</v>
      </c>
      <c r="E157" s="19">
        <v>1.0999999999999999E-2</v>
      </c>
      <c r="F157" s="19">
        <v>6.5100000000000005E-2</v>
      </c>
      <c r="G157" s="18">
        <v>11.405200000000001</v>
      </c>
      <c r="H157" s="18">
        <v>0.1729</v>
      </c>
      <c r="I157" s="18">
        <v>47.325000000000003</v>
      </c>
      <c r="J157" s="18">
        <v>0.31259999999999999</v>
      </c>
      <c r="K157" s="19">
        <v>4.4000000000000003E-3</v>
      </c>
      <c r="L157" s="19">
        <v>3.7000000000000002E-3</v>
      </c>
      <c r="M157" s="19">
        <v>4.6800000000000001E-2</v>
      </c>
      <c r="N157" s="19">
        <v>2.1100000000000001E-2</v>
      </c>
      <c r="O157" s="20">
        <v>0.29010000000000002</v>
      </c>
      <c r="P157" s="20">
        <v>0.28763919128807613</v>
      </c>
      <c r="Q157" s="19"/>
      <c r="R157" s="18">
        <v>88.090322031208913</v>
      </c>
      <c r="S157" s="21">
        <v>188076.17978407006</v>
      </c>
      <c r="T157" s="18">
        <v>65.927718748200107</v>
      </c>
      <c r="U157" s="21">
        <v>344.54214569645541</v>
      </c>
      <c r="V157" s="21">
        <v>88653.171854730506</v>
      </c>
      <c r="W157" s="21">
        <v>1339.0372567663483</v>
      </c>
      <c r="X157" s="21">
        <v>285386.7381725072</v>
      </c>
      <c r="Y157" s="21">
        <v>2234.1233366739543</v>
      </c>
      <c r="Z157" s="18">
        <v>32.641728948575114</v>
      </c>
      <c r="AA157" s="18">
        <v>16.147566407997491</v>
      </c>
      <c r="AB157" s="21">
        <v>320.2067341095227</v>
      </c>
      <c r="AC157" s="21">
        <v>165.94786781721174</v>
      </c>
      <c r="AD157" s="21">
        <v>2279.5979451834714</v>
      </c>
      <c r="AE157" s="18">
        <v>853.28243768456343</v>
      </c>
      <c r="AH157" s="21">
        <f t="shared" si="8"/>
        <v>1384.2645825823115</v>
      </c>
      <c r="AI157" s="21">
        <f t="shared" si="9"/>
        <v>2260.2609769546152</v>
      </c>
      <c r="AM157" s="20">
        <f t="shared" si="10"/>
        <v>0.7081393819774543</v>
      </c>
      <c r="AN157" s="20">
        <f t="shared" si="11"/>
        <v>1.5614383034716512</v>
      </c>
    </row>
    <row r="158" spans="1:40">
      <c r="A158" s="18" t="s">
        <v>240</v>
      </c>
      <c r="B158" s="18" t="s">
        <v>27</v>
      </c>
      <c r="C158" s="18">
        <v>99.187399999999997</v>
      </c>
      <c r="D158" s="18">
        <v>40.337800000000001</v>
      </c>
      <c r="E158" s="19">
        <v>8.5000000000000006E-3</v>
      </c>
      <c r="F158" s="19">
        <v>6.0499999999999998E-2</v>
      </c>
      <c r="G158" s="18">
        <v>11.009499999999999</v>
      </c>
      <c r="H158" s="18">
        <v>0.1671</v>
      </c>
      <c r="I158" s="18">
        <v>47.697600000000001</v>
      </c>
      <c r="J158" s="18">
        <v>0.31690000000000002</v>
      </c>
      <c r="K158" s="19">
        <v>6.3E-3</v>
      </c>
      <c r="L158" s="19">
        <v>3.2000000000000002E-3</v>
      </c>
      <c r="M158" s="19">
        <v>4.9500000000000002E-2</v>
      </c>
      <c r="N158" s="19">
        <v>2.1399999999999999E-2</v>
      </c>
      <c r="O158" s="20">
        <v>0.31319999999999998</v>
      </c>
      <c r="P158" s="20">
        <v>0.31054324271432415</v>
      </c>
      <c r="Q158" s="19">
        <v>8.6999999999999994E-3</v>
      </c>
      <c r="R158" s="18">
        <v>88.535665180140654</v>
      </c>
      <c r="S158" s="21">
        <v>188552.96340308533</v>
      </c>
      <c r="T158" s="18">
        <v>50.94414630542736</v>
      </c>
      <c r="U158" s="21">
        <v>320.1966177363372</v>
      </c>
      <c r="V158" s="21">
        <v>85577.376594417932</v>
      </c>
      <c r="W158" s="21">
        <v>1294.1187137400625</v>
      </c>
      <c r="X158" s="21">
        <v>287633.64992407773</v>
      </c>
      <c r="Y158" s="21">
        <v>2264.8550396416385</v>
      </c>
      <c r="Z158" s="18">
        <v>46.737020994550726</v>
      </c>
      <c r="AA158" s="18">
        <v>13.965462839349181</v>
      </c>
      <c r="AB158" s="21">
        <v>338.68019953891826</v>
      </c>
      <c r="AC158" s="21">
        <v>168.30731617480242</v>
      </c>
      <c r="AD158" s="21">
        <v>2461.1171197223825</v>
      </c>
      <c r="AE158" s="18">
        <v>69.90166862387666</v>
      </c>
      <c r="AH158" s="21">
        <f t="shared" si="8"/>
        <v>1337.8288707316615</v>
      </c>
      <c r="AI158" s="21">
        <f t="shared" si="9"/>
        <v>2440.2403929065335</v>
      </c>
      <c r="AM158" s="20">
        <f t="shared" si="10"/>
        <v>0.73223681114168859</v>
      </c>
      <c r="AN158" s="20">
        <f t="shared" si="11"/>
        <v>1.5632973619559705</v>
      </c>
    </row>
    <row r="159" spans="1:40">
      <c r="A159" s="18" t="s">
        <v>241</v>
      </c>
      <c r="B159" s="18" t="s">
        <v>27</v>
      </c>
      <c r="C159" s="18">
        <v>98.711299999999994</v>
      </c>
      <c r="D159" s="18">
        <v>40.390500000000003</v>
      </c>
      <c r="E159" s="19">
        <v>1.12E-2</v>
      </c>
      <c r="F159" s="19">
        <v>8.0699999999999994E-2</v>
      </c>
      <c r="G159" s="18">
        <v>11.0322</v>
      </c>
      <c r="H159" s="18">
        <v>0.16830000000000001</v>
      </c>
      <c r="I159" s="18">
        <v>47.573099999999997</v>
      </c>
      <c r="J159" s="18">
        <v>0.31209999999999999</v>
      </c>
      <c r="K159" s="19">
        <v>5.7000000000000002E-3</v>
      </c>
      <c r="L159" s="19">
        <v>2.4899999999999999E-2</v>
      </c>
      <c r="M159" s="19">
        <v>5.9400000000000001E-2</v>
      </c>
      <c r="N159" s="19">
        <v>2.2100000000000002E-2</v>
      </c>
      <c r="O159" s="20">
        <v>0.314</v>
      </c>
      <c r="P159" s="20">
        <v>0.31133645661653192</v>
      </c>
      <c r="Q159" s="19">
        <v>5.7999999999999996E-3</v>
      </c>
      <c r="R159" s="18">
        <v>88.488145172682891</v>
      </c>
      <c r="S159" s="21">
        <v>188799.30160624327</v>
      </c>
      <c r="T159" s="18">
        <v>67.126404543621931</v>
      </c>
      <c r="U159" s="21">
        <v>427.1052405177258</v>
      </c>
      <c r="V159" s="21">
        <v>85753.824793581691</v>
      </c>
      <c r="W159" s="21">
        <v>1303.4122054006737</v>
      </c>
      <c r="X159" s="21">
        <v>286882.8702325304</v>
      </c>
      <c r="Y159" s="21">
        <v>2230.5498828405025</v>
      </c>
      <c r="Z159" s="18">
        <v>42.285876137926849</v>
      </c>
      <c r="AA159" s="18">
        <v>108.66875771868581</v>
      </c>
      <c r="AB159" s="21">
        <v>406.41623944670192</v>
      </c>
      <c r="AC159" s="21">
        <v>173.81269567584738</v>
      </c>
      <c r="AD159" s="21">
        <v>2467.4034980613924</v>
      </c>
      <c r="AE159" s="18">
        <v>46.601112415917768</v>
      </c>
      <c r="AH159" s="21">
        <f t="shared" si="8"/>
        <v>1347.436259390417</v>
      </c>
      <c r="AI159" s="21">
        <f t="shared" si="9"/>
        <v>2446.4734462728338</v>
      </c>
      <c r="AM159" s="20">
        <f t="shared" si="10"/>
        <v>0.73754590888025273</v>
      </c>
      <c r="AN159" s="20">
        <f t="shared" si="11"/>
        <v>1.5712841527871617</v>
      </c>
    </row>
    <row r="160" spans="1:40">
      <c r="A160" s="18" t="s">
        <v>242</v>
      </c>
      <c r="B160" s="18" t="s">
        <v>27</v>
      </c>
      <c r="C160" s="18">
        <v>98.720600000000005</v>
      </c>
      <c r="D160" s="18">
        <v>40.366399999999999</v>
      </c>
      <c r="E160" s="19">
        <v>9.1999999999999998E-3</v>
      </c>
      <c r="F160" s="19">
        <v>5.7200000000000001E-2</v>
      </c>
      <c r="G160" s="18">
        <v>11.091900000000001</v>
      </c>
      <c r="H160" s="18">
        <v>0.17069999999999999</v>
      </c>
      <c r="I160" s="18">
        <v>47.497700000000002</v>
      </c>
      <c r="J160" s="18">
        <v>0.30620000000000003</v>
      </c>
      <c r="K160" s="19">
        <v>4.5999999999999999E-3</v>
      </c>
      <c r="L160" s="19">
        <v>5.0000000000000001E-4</v>
      </c>
      <c r="M160" s="19">
        <v>4.8899999999999999E-2</v>
      </c>
      <c r="N160" s="19">
        <v>2.18E-2</v>
      </c>
      <c r="O160" s="20">
        <v>0.30630000000000002</v>
      </c>
      <c r="P160" s="20">
        <v>0.3037017728077826</v>
      </c>
      <c r="Q160" s="19"/>
      <c r="R160" s="18">
        <v>88.416820252115741</v>
      </c>
      <c r="S160" s="21">
        <v>188686.64979037785</v>
      </c>
      <c r="T160" s="18">
        <v>55.139546589403722</v>
      </c>
      <c r="U160" s="21">
        <v>302.73134767799155</v>
      </c>
      <c r="V160" s="21">
        <v>86217.875784333926</v>
      </c>
      <c r="W160" s="21">
        <v>1321.9991887218951</v>
      </c>
      <c r="X160" s="21">
        <v>286428.18116632424</v>
      </c>
      <c r="Y160" s="21">
        <v>2188.383127605774</v>
      </c>
      <c r="Z160" s="18">
        <v>34.125443900783068</v>
      </c>
      <c r="AA160" s="18">
        <v>2.1821035686483095</v>
      </c>
      <c r="AB160" s="21">
        <v>334.57498499905256</v>
      </c>
      <c r="AC160" s="21">
        <v>171.4532473182567</v>
      </c>
      <c r="AD160" s="21">
        <v>2406.897106548422</v>
      </c>
      <c r="AE160" s="18">
        <v>952.10893470452686</v>
      </c>
      <c r="AH160" s="21">
        <f t="shared" si="8"/>
        <v>1366.651036707927</v>
      </c>
      <c r="AI160" s="21">
        <f t="shared" si="9"/>
        <v>2386.4803076221942</v>
      </c>
      <c r="AM160" s="20">
        <f t="shared" si="10"/>
        <v>0.72450118180781409</v>
      </c>
      <c r="AN160" s="20">
        <f t="shared" si="11"/>
        <v>1.5851133239775921</v>
      </c>
    </row>
    <row r="161" spans="1:40">
      <c r="A161" s="18" t="s">
        <v>243</v>
      </c>
      <c r="B161" s="18" t="s">
        <v>27</v>
      </c>
      <c r="C161" s="18">
        <v>99.312899999999999</v>
      </c>
      <c r="D161" s="18">
        <v>40.286799999999999</v>
      </c>
      <c r="E161" s="19">
        <v>1.11E-2</v>
      </c>
      <c r="F161" s="19">
        <v>6.6400000000000001E-2</v>
      </c>
      <c r="G161" s="18">
        <v>11.106299999999999</v>
      </c>
      <c r="H161" s="18">
        <v>0.16769999999999999</v>
      </c>
      <c r="I161" s="18">
        <v>47.516500000000001</v>
      </c>
      <c r="J161" s="18">
        <v>0.31109999999999999</v>
      </c>
      <c r="K161" s="19">
        <v>3.8999999999999998E-3</v>
      </c>
      <c r="L161" s="19">
        <v>0</v>
      </c>
      <c r="M161" s="19">
        <v>9.3600000000000003E-2</v>
      </c>
      <c r="N161" s="19">
        <v>2.07E-2</v>
      </c>
      <c r="O161" s="20">
        <v>0.30969999999999998</v>
      </c>
      <c r="P161" s="20">
        <v>0.30707293189216539</v>
      </c>
      <c r="Q161" s="19"/>
      <c r="R161" s="18">
        <v>88.407582594276377</v>
      </c>
      <c r="S161" s="21">
        <v>188314.57159357768</v>
      </c>
      <c r="T161" s="18">
        <v>66.527061645911019</v>
      </c>
      <c r="U161" s="21">
        <v>351.42240359822796</v>
      </c>
      <c r="V161" s="21">
        <v>86329.807681600796</v>
      </c>
      <c r="W161" s="21">
        <v>1298.765459570368</v>
      </c>
      <c r="X161" s="21">
        <v>286541.55191492738</v>
      </c>
      <c r="Y161" s="21">
        <v>2223.4029751735993</v>
      </c>
      <c r="Z161" s="18">
        <v>28.932441568055211</v>
      </c>
      <c r="AA161" s="18">
        <v>0</v>
      </c>
      <c r="AB161" s="21">
        <v>640.4134682190454</v>
      </c>
      <c r="AC161" s="21">
        <v>162.8019366737575</v>
      </c>
      <c r="AD161" s="21">
        <v>2433.6142144892137</v>
      </c>
      <c r="AE161" s="18">
        <v>852.4789702291165</v>
      </c>
      <c r="AH161" s="21">
        <f t="shared" si="8"/>
        <v>1342.632565061039</v>
      </c>
      <c r="AI161" s="21">
        <f t="shared" si="9"/>
        <v>2412.9707844289696</v>
      </c>
      <c r="AM161" s="20">
        <f t="shared" si="10"/>
        <v>0.73320412241795707</v>
      </c>
      <c r="AN161" s="20">
        <f t="shared" si="11"/>
        <v>1.5552363675046044</v>
      </c>
    </row>
    <row r="162" spans="1:40">
      <c r="A162" s="18" t="s">
        <v>244</v>
      </c>
      <c r="B162" s="18" t="s">
        <v>27</v>
      </c>
      <c r="C162" s="18">
        <v>98.861199999999997</v>
      </c>
      <c r="D162" s="18">
        <v>40.379800000000003</v>
      </c>
      <c r="E162" s="19">
        <v>1.0200000000000001E-2</v>
      </c>
      <c r="F162" s="19">
        <v>6.0199999999999997E-2</v>
      </c>
      <c r="G162" s="18">
        <v>10.985099999999999</v>
      </c>
      <c r="H162" s="18">
        <v>0.1653</v>
      </c>
      <c r="I162" s="18">
        <v>47.642600000000002</v>
      </c>
      <c r="J162" s="18">
        <v>0.31740000000000002</v>
      </c>
      <c r="K162" s="19">
        <v>5.3E-3</v>
      </c>
      <c r="L162" s="19">
        <v>4.41E-2</v>
      </c>
      <c r="M162" s="19">
        <v>5.0500000000000003E-2</v>
      </c>
      <c r="N162" s="19">
        <v>2.2100000000000002E-2</v>
      </c>
      <c r="O162" s="20">
        <v>0.31159999999999999</v>
      </c>
      <c r="P162" s="20">
        <v>0.30895681490990873</v>
      </c>
      <c r="Q162" s="19">
        <v>5.8999999999999999E-3</v>
      </c>
      <c r="R162" s="18">
        <v>88.546470157659243</v>
      </c>
      <c r="S162" s="21">
        <v>188749.28606973871</v>
      </c>
      <c r="T162" s="18">
        <v>61.132975566512833</v>
      </c>
      <c r="U162" s="21">
        <v>318.60886591285123</v>
      </c>
      <c r="V162" s="21">
        <v>85387.71421293795</v>
      </c>
      <c r="W162" s="21">
        <v>1280.1784762491463</v>
      </c>
      <c r="X162" s="21">
        <v>287301.98018082388</v>
      </c>
      <c r="Y162" s="21">
        <v>2268.4284934750899</v>
      </c>
      <c r="Z162" s="18">
        <v>39.318446233510933</v>
      </c>
      <c r="AA162" s="18">
        <v>192.4615347547809</v>
      </c>
      <c r="AB162" s="21">
        <v>345.5222237720277</v>
      </c>
      <c r="AC162" s="21">
        <v>173.81269567584738</v>
      </c>
      <c r="AD162" s="21">
        <v>2448.5443630443624</v>
      </c>
      <c r="AE162" s="18">
        <v>47.404579871364632</v>
      </c>
      <c r="AH162" s="21">
        <f t="shared" si="8"/>
        <v>1323.4177877435288</v>
      </c>
      <c r="AI162" s="21">
        <f t="shared" si="9"/>
        <v>2427.774286173933</v>
      </c>
      <c r="AM162" s="20">
        <f t="shared" si="10"/>
        <v>0.72772072847441882</v>
      </c>
      <c r="AN162" s="20">
        <f t="shared" si="11"/>
        <v>1.5498925108162744</v>
      </c>
    </row>
    <row r="163" spans="1:40">
      <c r="A163" s="18" t="s">
        <v>245</v>
      </c>
      <c r="B163" s="18" t="s">
        <v>27</v>
      </c>
      <c r="C163" s="18">
        <v>99.232500000000002</v>
      </c>
      <c r="D163" s="18">
        <v>39.866</v>
      </c>
      <c r="E163" s="19">
        <v>1.6799999999999999E-2</v>
      </c>
      <c r="F163" s="19">
        <v>4.3799999999999999E-2</v>
      </c>
      <c r="G163" s="18">
        <v>13.4129</v>
      </c>
      <c r="H163" s="18">
        <v>0.19289999999999999</v>
      </c>
      <c r="I163" s="18">
        <v>45.761200000000002</v>
      </c>
      <c r="J163" s="18">
        <v>0.30370000000000003</v>
      </c>
      <c r="K163" s="19">
        <v>4.8999999999999998E-3</v>
      </c>
      <c r="L163" s="19">
        <v>1.5E-3</v>
      </c>
      <c r="M163" s="19">
        <v>8.8400000000000006E-2</v>
      </c>
      <c r="N163" s="19">
        <v>2.24E-2</v>
      </c>
      <c r="O163" s="20">
        <v>0.2762</v>
      </c>
      <c r="P163" s="20">
        <v>0.27385709973721695</v>
      </c>
      <c r="Q163" s="19">
        <v>9.1999999999999998E-3</v>
      </c>
      <c r="R163" s="18">
        <v>85.87882279445266</v>
      </c>
      <c r="S163" s="21">
        <v>186347.60544767935</v>
      </c>
      <c r="T163" s="18">
        <v>100.6896068154329</v>
      </c>
      <c r="U163" s="21">
        <v>231.81176622895154</v>
      </c>
      <c r="V163" s="21">
        <v>104259.12117019559</v>
      </c>
      <c r="W163" s="21">
        <v>1493.9287844431963</v>
      </c>
      <c r="X163" s="21">
        <v>275956.46281795535</v>
      </c>
      <c r="Y163" s="21">
        <v>2170.5158584385158</v>
      </c>
      <c r="Z163" s="18">
        <v>36.35101632909501</v>
      </c>
      <c r="AA163" s="18">
        <v>6.5463107059449284</v>
      </c>
      <c r="AB163" s="21">
        <v>604.83494220687624</v>
      </c>
      <c r="AC163" s="21">
        <v>176.17214403343806</v>
      </c>
      <c r="AD163" s="21">
        <v>2170.3721215431742</v>
      </c>
      <c r="AE163" s="18">
        <v>73.91900590111095</v>
      </c>
      <c r="AH163" s="21">
        <f t="shared" si="8"/>
        <v>1544.3877268948984</v>
      </c>
      <c r="AI163" s="21">
        <f t="shared" si="9"/>
        <v>2151.961674715149</v>
      </c>
      <c r="AM163" s="20">
        <f t="shared" si="10"/>
        <v>0.81998836951921217</v>
      </c>
      <c r="AN163" s="20">
        <f t="shared" si="11"/>
        <v>1.4812974726439478</v>
      </c>
    </row>
    <row r="164" spans="1:40">
      <c r="A164" s="18" t="s">
        <v>246</v>
      </c>
      <c r="B164" s="18" t="s">
        <v>27</v>
      </c>
      <c r="C164" s="18">
        <v>99.350399999999993</v>
      </c>
      <c r="D164" s="18">
        <v>39.838799999999999</v>
      </c>
      <c r="E164" s="19">
        <v>1.6199999999999999E-2</v>
      </c>
      <c r="F164" s="19">
        <v>4.3400000000000001E-2</v>
      </c>
      <c r="G164" s="18">
        <v>13.4876</v>
      </c>
      <c r="H164" s="18">
        <v>0.19470000000000001</v>
      </c>
      <c r="I164" s="18">
        <v>45.757199999999997</v>
      </c>
      <c r="J164" s="18">
        <v>0.30420000000000003</v>
      </c>
      <c r="K164" s="19">
        <v>5.0000000000000001E-3</v>
      </c>
      <c r="L164" s="19">
        <v>1.6000000000000001E-3</v>
      </c>
      <c r="M164" s="19">
        <v>4.4999999999999998E-2</v>
      </c>
      <c r="N164" s="19">
        <v>2.3800000000000002E-2</v>
      </c>
      <c r="O164" s="20">
        <v>0.27350000000000002</v>
      </c>
      <c r="P164" s="20">
        <v>0.2711800028172659</v>
      </c>
      <c r="Q164" s="19">
        <v>9.1000000000000004E-3</v>
      </c>
      <c r="R164" s="18">
        <v>85.810272483533538</v>
      </c>
      <c r="S164" s="21">
        <v>186220.46314927528</v>
      </c>
      <c r="T164" s="18">
        <v>97.093549429167425</v>
      </c>
      <c r="U164" s="21">
        <v>229.69476379763691</v>
      </c>
      <c r="V164" s="21">
        <v>104839.76788726749</v>
      </c>
      <c r="W164" s="21">
        <v>1507.8690219341127</v>
      </c>
      <c r="X164" s="21">
        <v>275932.34138208232</v>
      </c>
      <c r="Y164" s="21">
        <v>2174.0893122719672</v>
      </c>
      <c r="Z164" s="18">
        <v>37.092873805198991</v>
      </c>
      <c r="AA164" s="18">
        <v>6.9827314196745904</v>
      </c>
      <c r="AB164" s="21">
        <v>307.89109048992566</v>
      </c>
      <c r="AC164" s="21">
        <v>187.18290303552797</v>
      </c>
      <c r="AD164" s="21">
        <v>2149.1555946490157</v>
      </c>
      <c r="AE164" s="18">
        <v>73.1155384456641</v>
      </c>
      <c r="AH164" s="21">
        <f t="shared" si="8"/>
        <v>1558.7988098830313</v>
      </c>
      <c r="AI164" s="21">
        <f t="shared" si="9"/>
        <v>2130.9251196038858</v>
      </c>
      <c r="AM164" s="20">
        <f t="shared" si="10"/>
        <v>0.81656601965562892</v>
      </c>
      <c r="AN164" s="20">
        <f t="shared" si="11"/>
        <v>1.4868392417266534</v>
      </c>
    </row>
    <row r="165" spans="1:40">
      <c r="A165" s="18" t="s">
        <v>247</v>
      </c>
      <c r="B165" s="18" t="s">
        <v>27</v>
      </c>
      <c r="C165" s="18">
        <v>99.248199999999997</v>
      </c>
      <c r="D165" s="18">
        <v>39.879800000000003</v>
      </c>
      <c r="E165" s="19">
        <v>1.5800000000000002E-2</v>
      </c>
      <c r="F165" s="19">
        <v>4.1799999999999997E-2</v>
      </c>
      <c r="G165" s="18">
        <v>13.471299999999999</v>
      </c>
      <c r="H165" s="18">
        <v>0.19539999999999999</v>
      </c>
      <c r="I165" s="18">
        <v>45.733800000000002</v>
      </c>
      <c r="J165" s="18">
        <v>0.30430000000000001</v>
      </c>
      <c r="K165" s="19">
        <v>3.5999999999999999E-3</v>
      </c>
      <c r="L165" s="19">
        <v>1.5E-3</v>
      </c>
      <c r="M165" s="19">
        <v>4.3499999999999997E-2</v>
      </c>
      <c r="N165" s="19">
        <v>2.3300000000000001E-2</v>
      </c>
      <c r="O165" s="20">
        <v>0.27450000000000002</v>
      </c>
      <c r="P165" s="20">
        <v>0.27217152019502555</v>
      </c>
      <c r="Q165" s="19">
        <v>1.14E-2</v>
      </c>
      <c r="R165" s="18">
        <v>85.818766001108315</v>
      </c>
      <c r="S165" s="21">
        <v>186412.11146672262</v>
      </c>
      <c r="T165" s="18">
        <v>94.696177838323806</v>
      </c>
      <c r="U165" s="21">
        <v>221.22675407237841</v>
      </c>
      <c r="V165" s="21">
        <v>104713.06719800012</v>
      </c>
      <c r="W165" s="21">
        <v>1513.290225402802</v>
      </c>
      <c r="X165" s="21">
        <v>275791.23098222527</v>
      </c>
      <c r="Y165" s="21">
        <v>2174.8040030386574</v>
      </c>
      <c r="Z165" s="18">
        <v>26.706869139743269</v>
      </c>
      <c r="AA165" s="18">
        <v>6.5463107059449284</v>
      </c>
      <c r="AB165" s="21">
        <v>297.62805414026144</v>
      </c>
      <c r="AC165" s="21">
        <v>183.25048910621013</v>
      </c>
      <c r="AD165" s="21">
        <v>2157.0135675727779</v>
      </c>
      <c r="AE165" s="18">
        <v>91.595289920941823</v>
      </c>
      <c r="AH165" s="21">
        <f t="shared" si="8"/>
        <v>1564.4031199339715</v>
      </c>
      <c r="AI165" s="21">
        <f t="shared" si="9"/>
        <v>2138.7164363117608</v>
      </c>
      <c r="AM165" s="20">
        <f t="shared" si="10"/>
        <v>0.81898001558578726</v>
      </c>
      <c r="AN165" s="20">
        <f t="shared" si="11"/>
        <v>1.4939903507705192</v>
      </c>
    </row>
    <row r="166" spans="1:40">
      <c r="A166" s="18" t="s">
        <v>248</v>
      </c>
      <c r="B166" s="18" t="s">
        <v>27</v>
      </c>
      <c r="C166" s="18">
        <v>99.5535</v>
      </c>
      <c r="D166" s="18">
        <v>39.687199999999997</v>
      </c>
      <c r="E166" s="19">
        <v>1.7999999999999999E-2</v>
      </c>
      <c r="F166" s="19">
        <v>4.87E-2</v>
      </c>
      <c r="G166" s="18">
        <v>13.8619</v>
      </c>
      <c r="H166" s="18">
        <v>0.20080000000000001</v>
      </c>
      <c r="I166" s="18">
        <v>45.543399999999998</v>
      </c>
      <c r="J166" s="18">
        <v>0.29389999999999999</v>
      </c>
      <c r="K166" s="19">
        <v>5.4000000000000003E-3</v>
      </c>
      <c r="L166" s="19">
        <v>8.0000000000000004E-4</v>
      </c>
      <c r="M166" s="19">
        <v>3.7499999999999999E-2</v>
      </c>
      <c r="N166" s="19"/>
      <c r="O166" s="20">
        <v>0.29149999999999998</v>
      </c>
      <c r="P166" s="20">
        <v>0.28902731561693962</v>
      </c>
      <c r="Q166" s="19">
        <v>1.09E-2</v>
      </c>
      <c r="R166" s="18">
        <v>85.415442832370147</v>
      </c>
      <c r="S166" s="21">
        <v>185511.83180964077</v>
      </c>
      <c r="T166" s="18">
        <v>107.88172158796381</v>
      </c>
      <c r="U166" s="21">
        <v>257.74504601255575</v>
      </c>
      <c r="V166" s="21">
        <v>107749.21991136401</v>
      </c>
      <c r="W166" s="21">
        <v>1555.1109378755509</v>
      </c>
      <c r="X166" s="21">
        <v>274643.05063467013</v>
      </c>
      <c r="Y166" s="21">
        <v>2100.4761633028638</v>
      </c>
      <c r="Z166" s="18">
        <v>40.060303709614914</v>
      </c>
      <c r="AA166" s="18">
        <v>3.4913657098372952</v>
      </c>
      <c r="AB166" s="21">
        <v>256.57590874160468</v>
      </c>
      <c r="AC166" s="21">
        <v>0</v>
      </c>
      <c r="AD166" s="21">
        <v>2290.5991072767383</v>
      </c>
      <c r="AE166" s="18">
        <v>87.577952643707533</v>
      </c>
      <c r="AH166" s="21">
        <f t="shared" si="8"/>
        <v>1607.6363688983699</v>
      </c>
      <c r="AI166" s="21">
        <f t="shared" si="9"/>
        <v>2271.1688203456401</v>
      </c>
      <c r="AM166" s="20">
        <f t="shared" si="10"/>
        <v>0.898658336223632</v>
      </c>
      <c r="AN166" s="20">
        <f t="shared" si="11"/>
        <v>1.4920167127157242</v>
      </c>
    </row>
    <row r="167" spans="1:40">
      <c r="A167" s="18" t="s">
        <v>249</v>
      </c>
      <c r="B167" s="18" t="s">
        <v>27</v>
      </c>
      <c r="C167" s="18">
        <v>99.174999999999997</v>
      </c>
      <c r="D167" s="18">
        <v>39.717700000000001</v>
      </c>
      <c r="E167" s="19">
        <v>1.7500000000000002E-2</v>
      </c>
      <c r="F167" s="19">
        <v>4.6899999999999997E-2</v>
      </c>
      <c r="G167" s="18">
        <v>13.7232</v>
      </c>
      <c r="H167" s="18">
        <v>0.20330000000000001</v>
      </c>
      <c r="I167" s="18">
        <v>45.555799999999998</v>
      </c>
      <c r="J167" s="18">
        <v>0.28649999999999998</v>
      </c>
      <c r="K167" s="19">
        <v>5.7000000000000002E-3</v>
      </c>
      <c r="L167" s="19"/>
      <c r="M167" s="19">
        <v>3.8899999999999997E-2</v>
      </c>
      <c r="N167" s="19"/>
      <c r="O167" s="20">
        <v>0.28589999999999999</v>
      </c>
      <c r="P167" s="20">
        <v>0.28347481830148558</v>
      </c>
      <c r="Q167" s="19">
        <v>9.2999999999999992E-3</v>
      </c>
      <c r="R167" s="18">
        <v>85.543639297545027</v>
      </c>
      <c r="S167" s="21">
        <v>185654.39946042479</v>
      </c>
      <c r="T167" s="18">
        <v>104.88500709940926</v>
      </c>
      <c r="U167" s="21">
        <v>248.21853507163991</v>
      </c>
      <c r="V167" s="21">
        <v>106671.09809532824</v>
      </c>
      <c r="W167" s="21">
        <v>1574.4723788351569</v>
      </c>
      <c r="X167" s="21">
        <v>274717.82708587643</v>
      </c>
      <c r="Y167" s="21">
        <v>2047.5890465677796</v>
      </c>
      <c r="Z167" s="18">
        <v>42.285876137926849</v>
      </c>
      <c r="AA167" s="18">
        <v>0</v>
      </c>
      <c r="AB167" s="21">
        <v>266.15474266795792</v>
      </c>
      <c r="AC167" s="21">
        <v>859.6256849488741</v>
      </c>
      <c r="AD167" s="21">
        <v>2246.594458903669</v>
      </c>
      <c r="AE167" s="18">
        <v>74.722473356557799</v>
      </c>
      <c r="AH167" s="21">
        <f t="shared" si="8"/>
        <v>1627.6517619374433</v>
      </c>
      <c r="AI167" s="21">
        <f t="shared" si="9"/>
        <v>2227.5374467815386</v>
      </c>
      <c r="AM167" s="20">
        <f t="shared" si="10"/>
        <v>0.87233762893451006</v>
      </c>
      <c r="AN167" s="20">
        <f t="shared" si="11"/>
        <v>1.5258601355006842</v>
      </c>
    </row>
    <row r="168" spans="1:40">
      <c r="A168" s="18" t="s">
        <v>250</v>
      </c>
      <c r="B168" s="18" t="s">
        <v>27</v>
      </c>
      <c r="C168" s="18">
        <v>99.550399999999996</v>
      </c>
      <c r="D168" s="18">
        <v>39.688400000000001</v>
      </c>
      <c r="E168" s="19">
        <v>1.77E-2</v>
      </c>
      <c r="F168" s="19">
        <v>4.4699999999999997E-2</v>
      </c>
      <c r="G168" s="18">
        <v>13.8322</v>
      </c>
      <c r="H168" s="18">
        <v>0.20499999999999999</v>
      </c>
      <c r="I168" s="18">
        <v>45.564900000000002</v>
      </c>
      <c r="J168" s="18">
        <v>0.28449999999999998</v>
      </c>
      <c r="K168" s="19">
        <v>4.1000000000000003E-3</v>
      </c>
      <c r="L168" s="19">
        <v>8.0000000000000004E-4</v>
      </c>
      <c r="M168" s="19">
        <v>3.7999999999999999E-2</v>
      </c>
      <c r="N168" s="19">
        <v>2.3099999999999999E-2</v>
      </c>
      <c r="O168" s="20">
        <v>0.28549999999999998</v>
      </c>
      <c r="P168" s="20">
        <v>0.28307821135038169</v>
      </c>
      <c r="Q168" s="19">
        <v>1.12E-2</v>
      </c>
      <c r="R168" s="18">
        <v>85.448011668503881</v>
      </c>
      <c r="S168" s="21">
        <v>185517.44102868807</v>
      </c>
      <c r="T168" s="18">
        <v>106.08369289483109</v>
      </c>
      <c r="U168" s="21">
        <v>236.57502169940943</v>
      </c>
      <c r="V168" s="21">
        <v>107518.3603732511</v>
      </c>
      <c r="W168" s="21">
        <v>1587.6381586876889</v>
      </c>
      <c r="X168" s="21">
        <v>274772.70335248753</v>
      </c>
      <c r="Y168" s="21">
        <v>2033.295231233973</v>
      </c>
      <c r="Z168" s="18">
        <v>30.416156520263172</v>
      </c>
      <c r="AA168" s="18">
        <v>3.4913657098372952</v>
      </c>
      <c r="AB168" s="21">
        <v>259.99692085815946</v>
      </c>
      <c r="AC168" s="21">
        <v>181.67752353448302</v>
      </c>
      <c r="AD168" s="21">
        <v>2243.4512697341643</v>
      </c>
      <c r="AE168" s="18">
        <v>89.98835501004811</v>
      </c>
      <c r="AH168" s="21">
        <f t="shared" si="8"/>
        <v>1641.2622292040132</v>
      </c>
      <c r="AI168" s="21">
        <f t="shared" si="9"/>
        <v>2224.4209200983887</v>
      </c>
      <c r="AM168" s="20">
        <f t="shared" si="10"/>
        <v>0.87786086156335041</v>
      </c>
      <c r="AN168" s="20">
        <f t="shared" si="11"/>
        <v>1.5264948456304157</v>
      </c>
    </row>
    <row r="169" spans="1:40">
      <c r="A169" s="18" t="s">
        <v>251</v>
      </c>
      <c r="B169" s="18" t="s">
        <v>27</v>
      </c>
      <c r="C169" s="18">
        <v>99.939800000000005</v>
      </c>
      <c r="D169" s="18">
        <v>39.713900000000002</v>
      </c>
      <c r="E169" s="19">
        <v>1.6400000000000001E-2</v>
      </c>
      <c r="F169" s="19">
        <v>4.9399999999999999E-2</v>
      </c>
      <c r="G169" s="18">
        <v>13.6882</v>
      </c>
      <c r="H169" s="18">
        <v>0.19409999999999999</v>
      </c>
      <c r="I169" s="18">
        <v>45.657499999999999</v>
      </c>
      <c r="J169" s="18">
        <v>0.3009</v>
      </c>
      <c r="K169" s="19">
        <v>5.7000000000000002E-3</v>
      </c>
      <c r="L169" s="19">
        <v>1.67E-2</v>
      </c>
      <c r="M169" s="19">
        <v>4.4400000000000002E-2</v>
      </c>
      <c r="N169" s="19">
        <v>2.3699999999999999E-2</v>
      </c>
      <c r="O169" s="20">
        <v>0.27850000000000003</v>
      </c>
      <c r="P169" s="20">
        <v>0.27613758970606417</v>
      </c>
      <c r="Q169" s="19">
        <v>1.0500000000000001E-2</v>
      </c>
      <c r="R169" s="18">
        <v>85.60269542463584</v>
      </c>
      <c r="S169" s="21">
        <v>185636.63693344186</v>
      </c>
      <c r="T169" s="18">
        <v>98.292235224589263</v>
      </c>
      <c r="U169" s="21">
        <v>261.44980026735635</v>
      </c>
      <c r="V169" s="21">
        <v>106399.04140058237</v>
      </c>
      <c r="W169" s="21">
        <v>1503.222276103807</v>
      </c>
      <c r="X169" s="21">
        <v>275331.11459294765</v>
      </c>
      <c r="Y169" s="21">
        <v>2150.5045169711866</v>
      </c>
      <c r="Z169" s="18">
        <v>42.285876137926849</v>
      </c>
      <c r="AA169" s="18">
        <v>72.882259192853539</v>
      </c>
      <c r="AB169" s="21">
        <v>303.78587595006002</v>
      </c>
      <c r="AC169" s="21">
        <v>186.39642024966437</v>
      </c>
      <c r="AD169" s="21">
        <v>2188.4454592678276</v>
      </c>
      <c r="AE169" s="18">
        <v>84.364082821920107</v>
      </c>
      <c r="AH169" s="21">
        <f t="shared" si="8"/>
        <v>1553.9951155536535</v>
      </c>
      <c r="AI169" s="21">
        <f t="shared" si="9"/>
        <v>2169.8817031432618</v>
      </c>
      <c r="AM169" s="20">
        <f t="shared" si="10"/>
        <v>0.84570354268822723</v>
      </c>
      <c r="AN169" s="20">
        <f t="shared" si="11"/>
        <v>1.4605348836772019</v>
      </c>
    </row>
    <row r="170" spans="1:40">
      <c r="A170" s="18" t="s">
        <v>252</v>
      </c>
      <c r="B170" s="18" t="s">
        <v>27</v>
      </c>
      <c r="C170" s="18">
        <v>99.065799999999996</v>
      </c>
      <c r="D170" s="18">
        <v>39.872500000000002</v>
      </c>
      <c r="E170" s="19">
        <v>1.6899999999999998E-2</v>
      </c>
      <c r="F170" s="19">
        <v>4.7199999999999999E-2</v>
      </c>
      <c r="G170" s="18">
        <v>13.516299999999999</v>
      </c>
      <c r="H170" s="18">
        <v>0.1948</v>
      </c>
      <c r="I170" s="18">
        <v>45.686799999999998</v>
      </c>
      <c r="J170" s="18">
        <v>0.29480000000000001</v>
      </c>
      <c r="K170" s="19">
        <v>6.8999999999999999E-3</v>
      </c>
      <c r="L170" s="19">
        <v>1.4999999999999999E-2</v>
      </c>
      <c r="M170" s="19">
        <v>4.6300000000000001E-2</v>
      </c>
      <c r="N170" s="19">
        <v>2.3E-2</v>
      </c>
      <c r="O170" s="20">
        <v>0.27139999999999997</v>
      </c>
      <c r="P170" s="20">
        <v>0.26909781632397056</v>
      </c>
      <c r="Q170" s="19">
        <v>8.0999999999999996E-3</v>
      </c>
      <c r="R170" s="18">
        <v>85.765583556817091</v>
      </c>
      <c r="S170" s="21">
        <v>186377.98871751857</v>
      </c>
      <c r="T170" s="18">
        <v>101.28894971314379</v>
      </c>
      <c r="U170" s="21">
        <v>249.80628689512588</v>
      </c>
      <c r="V170" s="21">
        <v>105062.85437695911</v>
      </c>
      <c r="W170" s="21">
        <v>1508.6434795724967</v>
      </c>
      <c r="X170" s="21">
        <v>275507.80411071738</v>
      </c>
      <c r="Y170" s="21">
        <v>2106.9083802030768</v>
      </c>
      <c r="Z170" s="18">
        <v>51.188165851174602</v>
      </c>
      <c r="AA170" s="18">
        <v>65.463107059449285</v>
      </c>
      <c r="AB170" s="21">
        <v>316.78572199296798</v>
      </c>
      <c r="AC170" s="21">
        <v>180.89104074861945</v>
      </c>
      <c r="AD170" s="21">
        <v>2132.6538515091142</v>
      </c>
      <c r="AE170" s="18">
        <v>65.080863891195506</v>
      </c>
      <c r="AH170" s="21">
        <f t="shared" si="8"/>
        <v>1559.5994256045942</v>
      </c>
      <c r="AI170" s="21">
        <f t="shared" si="9"/>
        <v>2114.5633545173473</v>
      </c>
      <c r="AM170" s="20">
        <f t="shared" si="10"/>
        <v>0.81327170299509821</v>
      </c>
      <c r="AN170" s="20">
        <f t="shared" si="11"/>
        <v>1.4844441785379701</v>
      </c>
    </row>
    <row r="171" spans="1:40">
      <c r="A171" s="18" t="s">
        <v>253</v>
      </c>
      <c r="B171" s="18" t="s">
        <v>27</v>
      </c>
      <c r="C171" s="18">
        <v>99.3797</v>
      </c>
      <c r="D171" s="18">
        <v>39.806899999999999</v>
      </c>
      <c r="E171" s="19">
        <v>1.66E-2</v>
      </c>
      <c r="F171" s="19">
        <v>4.5699999999999998E-2</v>
      </c>
      <c r="G171" s="18">
        <v>13.584300000000001</v>
      </c>
      <c r="H171" s="18">
        <v>0.1973</v>
      </c>
      <c r="I171" s="18">
        <v>45.683399999999999</v>
      </c>
      <c r="J171" s="18">
        <v>0.29649999999999999</v>
      </c>
      <c r="K171" s="19">
        <v>6.7000000000000002E-3</v>
      </c>
      <c r="L171" s="19">
        <v>1.38E-2</v>
      </c>
      <c r="M171" s="19">
        <v>4.4999999999999998E-2</v>
      </c>
      <c r="N171" s="19">
        <v>2.35E-2</v>
      </c>
      <c r="O171" s="20">
        <v>0.27150000000000002</v>
      </c>
      <c r="P171" s="20">
        <v>0.26919696806174653</v>
      </c>
      <c r="Q171" s="19">
        <v>8.8000000000000005E-3</v>
      </c>
      <c r="R171" s="18">
        <v>85.703296502994448</v>
      </c>
      <c r="S171" s="21">
        <v>186071.35140960285</v>
      </c>
      <c r="T171" s="18">
        <v>99.490921020011072</v>
      </c>
      <c r="U171" s="21">
        <v>241.86752777769601</v>
      </c>
      <c r="V171" s="21">
        <v>105591.42166960821</v>
      </c>
      <c r="W171" s="21">
        <v>1528.0049205321025</v>
      </c>
      <c r="X171" s="21">
        <v>275487.30089022534</v>
      </c>
      <c r="Y171" s="21">
        <v>2119.0581232368118</v>
      </c>
      <c r="Z171" s="18">
        <v>49.704450898966641</v>
      </c>
      <c r="AA171" s="18">
        <v>60.226058494693341</v>
      </c>
      <c r="AB171" s="21">
        <v>307.89109048992566</v>
      </c>
      <c r="AC171" s="21">
        <v>184.82345467793724</v>
      </c>
      <c r="AD171" s="21">
        <v>2133.4396488014904</v>
      </c>
      <c r="AE171" s="18">
        <v>70.705136079323523</v>
      </c>
      <c r="AH171" s="21">
        <f t="shared" si="8"/>
        <v>1579.6148186436671</v>
      </c>
      <c r="AI171" s="21">
        <f t="shared" si="9"/>
        <v>2115.3424861881349</v>
      </c>
      <c r="AM171" s="20">
        <f t="shared" si="10"/>
        <v>0.81772526296239179</v>
      </c>
      <c r="AN171" s="20">
        <f t="shared" si="11"/>
        <v>1.4959688899598544</v>
      </c>
    </row>
    <row r="172" spans="1:40">
      <c r="A172" s="18" t="s">
        <v>254</v>
      </c>
      <c r="B172" s="18" t="s">
        <v>27</v>
      </c>
      <c r="C172" s="18">
        <v>100.01349999999999</v>
      </c>
      <c r="D172" s="18">
        <v>39.834600000000002</v>
      </c>
      <c r="E172" s="19">
        <v>1.55E-2</v>
      </c>
      <c r="F172" s="19">
        <v>4.99E-2</v>
      </c>
      <c r="G172" s="18">
        <v>13.5082</v>
      </c>
      <c r="H172" s="18">
        <v>0.1928</v>
      </c>
      <c r="I172" s="18">
        <v>45.703800000000001</v>
      </c>
      <c r="J172" s="18">
        <v>0.3115</v>
      </c>
      <c r="K172" s="19">
        <v>4.8999999999999998E-3</v>
      </c>
      <c r="L172" s="19">
        <v>3.3E-3</v>
      </c>
      <c r="M172" s="19">
        <v>4.9500000000000002E-2</v>
      </c>
      <c r="N172" s="19">
        <v>2.3099999999999999E-2</v>
      </c>
      <c r="O172" s="20">
        <v>0.29289999999999999</v>
      </c>
      <c r="P172" s="20">
        <v>0.29041543994580316</v>
      </c>
      <c r="Q172" s="19">
        <v>1.01E-2</v>
      </c>
      <c r="R172" s="18">
        <v>85.777439556148892</v>
      </c>
      <c r="S172" s="21">
        <v>186200.83088260994</v>
      </c>
      <c r="T172" s="18">
        <v>92.89814914519107</v>
      </c>
      <c r="U172" s="21">
        <v>264.09605330649964</v>
      </c>
      <c r="V172" s="21">
        <v>104999.89268474648</v>
      </c>
      <c r="W172" s="21">
        <v>1493.1543268048119</v>
      </c>
      <c r="X172" s="21">
        <v>275610.32021317771</v>
      </c>
      <c r="Y172" s="21">
        <v>2226.2617382403605</v>
      </c>
      <c r="Z172" s="18">
        <v>36.35101632909501</v>
      </c>
      <c r="AA172" s="18">
        <v>14.401883553078843</v>
      </c>
      <c r="AB172" s="21">
        <v>338.68019953891826</v>
      </c>
      <c r="AC172" s="21">
        <v>181.67752353448302</v>
      </c>
      <c r="AD172" s="21">
        <v>2301.6002693700057</v>
      </c>
      <c r="AE172" s="18">
        <v>81.15021300013268</v>
      </c>
      <c r="AH172" s="21">
        <f t="shared" si="8"/>
        <v>1543.5871111733354</v>
      </c>
      <c r="AI172" s="21">
        <f t="shared" si="9"/>
        <v>2282.0766637366655</v>
      </c>
      <c r="AM172" s="20">
        <f t="shared" si="10"/>
        <v>0.87684590729443734</v>
      </c>
      <c r="AN172" s="20">
        <f t="shared" si="11"/>
        <v>1.4700844655221015</v>
      </c>
    </row>
    <row r="173" spans="1:40">
      <c r="A173" s="18" t="s">
        <v>255</v>
      </c>
      <c r="B173" s="18" t="s">
        <v>27</v>
      </c>
      <c r="C173" s="18">
        <v>99.299700000000001</v>
      </c>
      <c r="D173" s="18">
        <v>39.869199999999999</v>
      </c>
      <c r="E173" s="19">
        <v>1.55E-2</v>
      </c>
      <c r="F173" s="19">
        <v>4.6699999999999998E-2</v>
      </c>
      <c r="G173" s="18">
        <v>13.5046</v>
      </c>
      <c r="H173" s="18">
        <v>0.19689999999999999</v>
      </c>
      <c r="I173" s="18">
        <v>45.7</v>
      </c>
      <c r="J173" s="18">
        <v>0.30249999999999999</v>
      </c>
      <c r="K173" s="19">
        <v>5.3E-3</v>
      </c>
      <c r="L173" s="19">
        <v>1.4E-3</v>
      </c>
      <c r="M173" s="19">
        <v>5.0700000000000002E-2</v>
      </c>
      <c r="N173" s="19">
        <v>2.3199999999999998E-2</v>
      </c>
      <c r="O173" s="20">
        <v>0.27510000000000001</v>
      </c>
      <c r="P173" s="20">
        <v>0.27276643062168132</v>
      </c>
      <c r="Q173" s="19">
        <v>8.8999999999999999E-3</v>
      </c>
      <c r="R173" s="18">
        <v>85.779676755095153</v>
      </c>
      <c r="S173" s="21">
        <v>186362.56336513866</v>
      </c>
      <c r="T173" s="18">
        <v>92.89814914519107</v>
      </c>
      <c r="U173" s="21">
        <v>247.16003385598259</v>
      </c>
      <c r="V173" s="21">
        <v>104971.90971042975</v>
      </c>
      <c r="W173" s="21">
        <v>1524.9070899785654</v>
      </c>
      <c r="X173" s="21">
        <v>275587.40484909836</v>
      </c>
      <c r="Y173" s="21">
        <v>2161.9395692382313</v>
      </c>
      <c r="Z173" s="18">
        <v>39.318446233510933</v>
      </c>
      <c r="AA173" s="18">
        <v>6.1098899922152663</v>
      </c>
      <c r="AB173" s="21">
        <v>346.8906286186496</v>
      </c>
      <c r="AC173" s="21">
        <v>182.46400632034656</v>
      </c>
      <c r="AD173" s="21">
        <v>2161.7283513270354</v>
      </c>
      <c r="AE173" s="18">
        <v>71.508603534770373</v>
      </c>
      <c r="AH173" s="21">
        <f t="shared" si="8"/>
        <v>1576.4123557574153</v>
      </c>
      <c r="AI173" s="21">
        <f t="shared" si="9"/>
        <v>2143.3912263364859</v>
      </c>
      <c r="AM173" s="20">
        <f t="shared" si="10"/>
        <v>0.82340756261423231</v>
      </c>
      <c r="AN173" s="20">
        <f t="shared" si="11"/>
        <v>1.5017468579032498</v>
      </c>
    </row>
    <row r="174" spans="1:40">
      <c r="A174" s="18" t="s">
        <v>256</v>
      </c>
      <c r="B174" s="18" t="s">
        <v>27</v>
      </c>
      <c r="C174" s="18">
        <v>99.458200000000005</v>
      </c>
      <c r="D174" s="18">
        <v>39.835799999999999</v>
      </c>
      <c r="E174" s="19">
        <v>1.55E-2</v>
      </c>
      <c r="F174" s="19">
        <v>4.6600000000000003E-2</v>
      </c>
      <c r="G174" s="18">
        <v>13.473000000000001</v>
      </c>
      <c r="H174" s="18">
        <v>0.19589999999999999</v>
      </c>
      <c r="I174" s="18">
        <v>45.667400000000001</v>
      </c>
      <c r="J174" s="18">
        <v>0.30080000000000001</v>
      </c>
      <c r="K174" s="19">
        <v>6.1999999999999998E-3</v>
      </c>
      <c r="L174" s="19">
        <v>2.3E-3</v>
      </c>
      <c r="M174" s="19">
        <v>5.0099999999999999E-2</v>
      </c>
      <c r="N174" s="19">
        <v>2.23E-2</v>
      </c>
      <c r="O174" s="20">
        <v>0.27579999999999999</v>
      </c>
      <c r="P174" s="20">
        <v>0.27346049278611306</v>
      </c>
      <c r="Q174" s="19"/>
      <c r="R174" s="18">
        <v>85.799536967739769</v>
      </c>
      <c r="S174" s="21">
        <v>186206.44010165718</v>
      </c>
      <c r="T174" s="18">
        <v>92.89814914519107</v>
      </c>
      <c r="U174" s="21">
        <v>246.63078324815396</v>
      </c>
      <c r="V174" s="21">
        <v>104726.28138031636</v>
      </c>
      <c r="W174" s="21">
        <v>1517.1625135947231</v>
      </c>
      <c r="X174" s="21">
        <v>275390.81514673337</v>
      </c>
      <c r="Y174" s="21">
        <v>2149.7898262044964</v>
      </c>
      <c r="Z174" s="18">
        <v>45.995163518446745</v>
      </c>
      <c r="AA174" s="18">
        <v>10.037676415782224</v>
      </c>
      <c r="AB174" s="21">
        <v>342.78541407878396</v>
      </c>
      <c r="AC174" s="21">
        <v>175.38566124757449</v>
      </c>
      <c r="AD174" s="21">
        <v>2167.2289323736686</v>
      </c>
      <c r="AE174" s="18">
        <v>870.15525424894724</v>
      </c>
      <c r="AH174" s="21">
        <f t="shared" si="8"/>
        <v>1568.4061985417861</v>
      </c>
      <c r="AI174" s="21">
        <f t="shared" si="9"/>
        <v>2148.8451480319982</v>
      </c>
      <c r="AM174" s="20">
        <f t="shared" si="10"/>
        <v>0.82415902965534926</v>
      </c>
      <c r="AN174" s="20">
        <f t="shared" si="11"/>
        <v>1.4976242619043028</v>
      </c>
    </row>
    <row r="175" spans="1:40">
      <c r="A175" s="18" t="s">
        <v>257</v>
      </c>
      <c r="B175" s="18" t="s">
        <v>27</v>
      </c>
      <c r="C175" s="18">
        <v>99.593000000000004</v>
      </c>
      <c r="D175" s="18">
        <v>39.771900000000002</v>
      </c>
      <c r="E175" s="19">
        <v>1.5599999999999999E-2</v>
      </c>
      <c r="F175" s="19">
        <v>4.2099999999999999E-2</v>
      </c>
      <c r="G175" s="18">
        <v>13.956799999999999</v>
      </c>
      <c r="H175" s="18">
        <v>0.2039</v>
      </c>
      <c r="I175" s="18">
        <v>45.3446</v>
      </c>
      <c r="J175" s="18">
        <v>0.29599999999999999</v>
      </c>
      <c r="K175" s="19">
        <v>6.6E-3</v>
      </c>
      <c r="L175" s="19">
        <v>2.9000000000000001E-2</v>
      </c>
      <c r="M175" s="19">
        <v>3.7600000000000001E-2</v>
      </c>
      <c r="N175" s="19">
        <v>2.4E-2</v>
      </c>
      <c r="O175" s="20">
        <v>0.25890000000000002</v>
      </c>
      <c r="P175" s="20">
        <v>0.25670384910197491</v>
      </c>
      <c r="Q175" s="19">
        <v>1.32E-2</v>
      </c>
      <c r="R175" s="18">
        <v>85.275397759767628</v>
      </c>
      <c r="S175" s="21">
        <v>185907.74918739175</v>
      </c>
      <c r="T175" s="18">
        <v>93.497492042901968</v>
      </c>
      <c r="U175" s="21">
        <v>222.81450589586439</v>
      </c>
      <c r="V175" s="21">
        <v>108486.88220654638</v>
      </c>
      <c r="W175" s="21">
        <v>1579.1191246654623</v>
      </c>
      <c r="X175" s="21">
        <v>273444.21527178172</v>
      </c>
      <c r="Y175" s="21">
        <v>2115.4846694033604</v>
      </c>
      <c r="Z175" s="18">
        <v>48.96259342286266</v>
      </c>
      <c r="AA175" s="18">
        <v>126.56200698160195</v>
      </c>
      <c r="AB175" s="21">
        <v>257.26011116491571</v>
      </c>
      <c r="AC175" s="21">
        <v>188.75586860725508</v>
      </c>
      <c r="AD175" s="21">
        <v>2034.4291899620846</v>
      </c>
      <c r="AE175" s="18">
        <v>106.05770411898528</v>
      </c>
      <c r="AH175" s="21">
        <f t="shared" si="8"/>
        <v>1632.4554562668209</v>
      </c>
      <c r="AI175" s="21">
        <f t="shared" si="9"/>
        <v>2017.1718956689067</v>
      </c>
      <c r="AM175" s="20">
        <f t="shared" si="10"/>
        <v>0.80714408117798075</v>
      </c>
      <c r="AN175" s="20">
        <f t="shared" si="11"/>
        <v>1.504749166962708</v>
      </c>
    </row>
    <row r="176" spans="1:40">
      <c r="A176" s="18" t="s">
        <v>258</v>
      </c>
      <c r="B176" s="18" t="s">
        <v>27</v>
      </c>
      <c r="C176" s="18">
        <v>99.582899999999995</v>
      </c>
      <c r="D176" s="18">
        <v>39.755800000000001</v>
      </c>
      <c r="E176" s="19">
        <v>1.4800000000000001E-2</v>
      </c>
      <c r="F176" s="19">
        <v>4.2599999999999999E-2</v>
      </c>
      <c r="G176" s="18">
        <v>13.9582</v>
      </c>
      <c r="H176" s="18">
        <v>0.20399999999999999</v>
      </c>
      <c r="I176" s="18">
        <v>45.359200000000001</v>
      </c>
      <c r="J176" s="18">
        <v>0.29570000000000002</v>
      </c>
      <c r="K176" s="19">
        <v>5.3E-3</v>
      </c>
      <c r="L176" s="19">
        <v>3.2800000000000003E-2</v>
      </c>
      <c r="M176" s="19">
        <v>3.7499999999999999E-2</v>
      </c>
      <c r="N176" s="19">
        <v>2.4299999999999999E-2</v>
      </c>
      <c r="O176" s="20">
        <v>0.25840000000000002</v>
      </c>
      <c r="P176" s="20">
        <v>0.25620809041309506</v>
      </c>
      <c r="Q176" s="19">
        <v>1.14E-2</v>
      </c>
      <c r="R176" s="18">
        <v>85.27818033674815</v>
      </c>
      <c r="S176" s="21">
        <v>185832.49216517463</v>
      </c>
      <c r="T176" s="18">
        <v>88.702748861214701</v>
      </c>
      <c r="U176" s="21">
        <v>225.46075893500768</v>
      </c>
      <c r="V176" s="21">
        <v>108497.76447433622</v>
      </c>
      <c r="W176" s="21">
        <v>1579.8935823038464</v>
      </c>
      <c r="X176" s="21">
        <v>273532.2585127182</v>
      </c>
      <c r="Y176" s="21">
        <v>2113.3405971032894</v>
      </c>
      <c r="Z176" s="18">
        <v>39.318446233510933</v>
      </c>
      <c r="AA176" s="18">
        <v>143.14599410332912</v>
      </c>
      <c r="AB176" s="21">
        <v>256.57590874160468</v>
      </c>
      <c r="AC176" s="21">
        <v>191.11531696484576</v>
      </c>
      <c r="AD176" s="21">
        <v>2030.5002035002035</v>
      </c>
      <c r="AE176" s="18">
        <v>91.595289920941823</v>
      </c>
      <c r="AH176" s="21">
        <f t="shared" si="8"/>
        <v>1633.2560719883836</v>
      </c>
      <c r="AI176" s="21">
        <f t="shared" si="9"/>
        <v>2013.2762373149692</v>
      </c>
      <c r="AM176" s="20">
        <f t="shared" si="10"/>
        <v>0.80540677009111716</v>
      </c>
      <c r="AN176" s="20">
        <f t="shared" si="11"/>
        <v>1.5053361513035688</v>
      </c>
    </row>
    <row r="177" spans="1:40">
      <c r="A177" s="18" t="s">
        <v>259</v>
      </c>
      <c r="B177" s="18" t="s">
        <v>27</v>
      </c>
      <c r="C177" s="18">
        <v>99.536199999999994</v>
      </c>
      <c r="D177" s="18">
        <v>39.804600000000001</v>
      </c>
      <c r="E177" s="19">
        <v>1.61E-2</v>
      </c>
      <c r="F177" s="19">
        <v>4.3400000000000001E-2</v>
      </c>
      <c r="G177" s="18">
        <v>13.9648</v>
      </c>
      <c r="H177" s="18">
        <v>0.20419999999999999</v>
      </c>
      <c r="I177" s="18">
        <v>45.330199999999998</v>
      </c>
      <c r="J177" s="18">
        <v>0.29120000000000001</v>
      </c>
      <c r="K177" s="19">
        <v>7.0000000000000001E-3</v>
      </c>
      <c r="L177" s="19">
        <v>1.18E-2</v>
      </c>
      <c r="M177" s="19">
        <v>3.7900000000000003E-2</v>
      </c>
      <c r="N177" s="19">
        <v>2.41E-2</v>
      </c>
      <c r="O177" s="20">
        <v>0.25409999999999999</v>
      </c>
      <c r="P177" s="20">
        <v>0.25194456568872853</v>
      </c>
      <c r="Q177" s="19">
        <v>1.06E-2</v>
      </c>
      <c r="R177" s="18">
        <v>85.264210811190949</v>
      </c>
      <c r="S177" s="21">
        <v>186060.60040642897</v>
      </c>
      <c r="T177" s="18">
        <v>96.494206531456527</v>
      </c>
      <c r="U177" s="21">
        <v>229.69476379763691</v>
      </c>
      <c r="V177" s="21">
        <v>108549.06659391685</v>
      </c>
      <c r="W177" s="21">
        <v>1581.4424975806148</v>
      </c>
      <c r="X177" s="21">
        <v>273357.37810263888</v>
      </c>
      <c r="Y177" s="21">
        <v>2081.1795126022253</v>
      </c>
      <c r="Z177" s="18">
        <v>51.930023327278583</v>
      </c>
      <c r="AA177" s="18">
        <v>51.497644220100106</v>
      </c>
      <c r="AB177" s="21">
        <v>259.31271843484853</v>
      </c>
      <c r="AC177" s="21">
        <v>189.54235139311865</v>
      </c>
      <c r="AD177" s="21">
        <v>1996.7109199280249</v>
      </c>
      <c r="AE177" s="18">
        <v>85.167550277366956</v>
      </c>
      <c r="AH177" s="21">
        <f t="shared" si="8"/>
        <v>1634.8573034315095</v>
      </c>
      <c r="AI177" s="21">
        <f t="shared" si="9"/>
        <v>1979.7735754711052</v>
      </c>
      <c r="AM177" s="20">
        <f t="shared" si="10"/>
        <v>0.79288551902442994</v>
      </c>
      <c r="AN177" s="20">
        <f t="shared" si="11"/>
        <v>1.5060998263094487</v>
      </c>
    </row>
    <row r="178" spans="1:40">
      <c r="A178" s="18" t="s">
        <v>260</v>
      </c>
      <c r="B178" s="18" t="s">
        <v>27</v>
      </c>
      <c r="C178" s="18">
        <v>98.935500000000005</v>
      </c>
      <c r="D178" s="18">
        <v>40.854900000000001</v>
      </c>
      <c r="E178" s="19">
        <v>8.9999999999999993E-3</v>
      </c>
      <c r="F178" s="19">
        <v>0.10340000000000001</v>
      </c>
      <c r="G178" s="18">
        <v>8.2578999999999994</v>
      </c>
      <c r="H178" s="18">
        <v>0.129</v>
      </c>
      <c r="I178" s="18">
        <v>49.688899999999997</v>
      </c>
      <c r="J178" s="18">
        <v>0.32019999999999998</v>
      </c>
      <c r="K178" s="19">
        <v>7.6E-3</v>
      </c>
      <c r="L178" s="19">
        <v>8.9999999999999998E-4</v>
      </c>
      <c r="M178" s="19">
        <v>0.21210000000000001</v>
      </c>
      <c r="N178" s="19">
        <v>1.78E-2</v>
      </c>
      <c r="O178" s="20">
        <v>0.39040000000000002</v>
      </c>
      <c r="P178" s="20">
        <v>0.38708838427736963</v>
      </c>
      <c r="Q178" s="19">
        <v>8.0000000000000002E-3</v>
      </c>
      <c r="R178" s="18">
        <v>91.471806760612779</v>
      </c>
      <c r="S178" s="21">
        <v>190970.0693775246</v>
      </c>
      <c r="T178" s="18">
        <v>53.940860793981905</v>
      </c>
      <c r="U178" s="21">
        <v>547.24512849483085</v>
      </c>
      <c r="V178" s="21">
        <v>64189.056558339966</v>
      </c>
      <c r="W178" s="21">
        <v>999.05035351566778</v>
      </c>
      <c r="X178" s="21">
        <v>299641.90373755712</v>
      </c>
      <c r="Y178" s="21">
        <v>2288.4398349424191</v>
      </c>
      <c r="Z178" s="18">
        <v>56.381168183902467</v>
      </c>
      <c r="AA178" s="18">
        <v>3.9277864235669573</v>
      </c>
      <c r="AB178" s="21">
        <v>1451.1933398425165</v>
      </c>
      <c r="AC178" s="21">
        <v>139.99393588371419</v>
      </c>
      <c r="AD178" s="21">
        <v>3067.7526294368395</v>
      </c>
      <c r="AE178" s="18">
        <v>64.277396435748656</v>
      </c>
      <c r="AH178" s="21">
        <f t="shared" si="8"/>
        <v>1032.794280816184</v>
      </c>
      <c r="AI178" s="21">
        <f t="shared" si="9"/>
        <v>3041.7300427545042</v>
      </c>
      <c r="AM178" s="20">
        <f t="shared" si="10"/>
        <v>0.65717159242983392</v>
      </c>
      <c r="AN178" s="20">
        <f t="shared" si="11"/>
        <v>1.6089880988942422</v>
      </c>
    </row>
    <row r="179" spans="1:40">
      <c r="A179" s="18" t="s">
        <v>261</v>
      </c>
      <c r="B179" s="18" t="s">
        <v>27</v>
      </c>
      <c r="C179" s="18">
        <v>98.580699999999993</v>
      </c>
      <c r="D179" s="18">
        <v>40.9208</v>
      </c>
      <c r="E179" s="19">
        <v>9.1999999999999998E-3</v>
      </c>
      <c r="F179" s="19">
        <v>0.10249999999999999</v>
      </c>
      <c r="G179" s="18">
        <v>8.2470999999999997</v>
      </c>
      <c r="H179" s="18">
        <v>0.1278</v>
      </c>
      <c r="I179" s="18">
        <v>49.685200000000002</v>
      </c>
      <c r="J179" s="18">
        <v>0.32269999999999999</v>
      </c>
      <c r="K179" s="19">
        <v>9.1999999999999998E-3</v>
      </c>
      <c r="L179" s="19">
        <v>8.9999999999999998E-4</v>
      </c>
      <c r="M179" s="19">
        <v>0.16420000000000001</v>
      </c>
      <c r="N179" s="19">
        <v>1.7299999999999999E-2</v>
      </c>
      <c r="O179" s="20">
        <v>0.3866</v>
      </c>
      <c r="P179" s="20">
        <v>0.3833206182418829</v>
      </c>
      <c r="Q179" s="19">
        <v>6.4999999999999997E-3</v>
      </c>
      <c r="R179" s="18">
        <v>91.481429917008725</v>
      </c>
      <c r="S179" s="21">
        <v>191278.1089902021</v>
      </c>
      <c r="T179" s="18">
        <v>55.139546589403722</v>
      </c>
      <c r="U179" s="21">
        <v>542.48187302437282</v>
      </c>
      <c r="V179" s="21">
        <v>64105.10763538981</v>
      </c>
      <c r="W179" s="21">
        <v>989.75686185505685</v>
      </c>
      <c r="X179" s="21">
        <v>299619.59140937461</v>
      </c>
      <c r="Y179" s="21">
        <v>2306.3071041096769</v>
      </c>
      <c r="Z179" s="18">
        <v>68.250887801566137</v>
      </c>
      <c r="AA179" s="18">
        <v>3.9277864235669573</v>
      </c>
      <c r="AB179" s="21">
        <v>1123.4603790765734</v>
      </c>
      <c r="AC179" s="21">
        <v>136.06152195439637</v>
      </c>
      <c r="AD179" s="21">
        <v>3037.8923323265421</v>
      </c>
      <c r="AE179" s="18">
        <v>52.225384604045779</v>
      </c>
      <c r="AH179" s="21">
        <f t="shared" si="8"/>
        <v>1023.1868921574287</v>
      </c>
      <c r="AI179" s="21">
        <f t="shared" si="9"/>
        <v>3012.123039264578</v>
      </c>
      <c r="AM179" s="20">
        <f t="shared" si="10"/>
        <v>0.64997223323235975</v>
      </c>
      <c r="AN179" s="20">
        <f t="shared" si="11"/>
        <v>1.5961082196086496</v>
      </c>
    </row>
    <row r="180" spans="1:40">
      <c r="A180" s="18" t="s">
        <v>262</v>
      </c>
      <c r="B180" s="18" t="s">
        <v>27</v>
      </c>
      <c r="C180" s="18">
        <v>99.138900000000007</v>
      </c>
      <c r="D180" s="18">
        <v>40.589500000000001</v>
      </c>
      <c r="E180" s="19">
        <v>7.1000000000000004E-3</v>
      </c>
      <c r="F180" s="19">
        <v>4.6100000000000002E-2</v>
      </c>
      <c r="G180" s="18">
        <v>10.0364</v>
      </c>
      <c r="H180" s="18">
        <v>0.16309999999999999</v>
      </c>
      <c r="I180" s="18">
        <v>48.316000000000003</v>
      </c>
      <c r="J180" s="18">
        <v>0.36349999999999999</v>
      </c>
      <c r="K180" s="19">
        <v>7.3000000000000001E-3</v>
      </c>
      <c r="L180" s="19">
        <v>0</v>
      </c>
      <c r="M180" s="19">
        <v>0.13739999999999999</v>
      </c>
      <c r="N180" s="19">
        <v>1.9199999999999998E-2</v>
      </c>
      <c r="O180" s="20">
        <v>0.31440000000000001</v>
      </c>
      <c r="P180" s="20">
        <v>0.3117330635676358</v>
      </c>
      <c r="Q180" s="19"/>
      <c r="R180" s="18">
        <v>89.563011276003323</v>
      </c>
      <c r="S180" s="21">
        <v>189729.49709824365</v>
      </c>
      <c r="T180" s="18">
        <v>42.553345737474622</v>
      </c>
      <c r="U180" s="21">
        <v>243.98453020901067</v>
      </c>
      <c r="V180" s="21">
        <v>78013.423175640695</v>
      </c>
      <c r="W180" s="21">
        <v>1263.1404082046929</v>
      </c>
      <c r="X180" s="21">
        <v>291362.82391004451</v>
      </c>
      <c r="Y180" s="21">
        <v>2597.9009369193295</v>
      </c>
      <c r="Z180" s="18">
        <v>54.155595755590518</v>
      </c>
      <c r="AA180" s="18">
        <v>0</v>
      </c>
      <c r="AB180" s="21">
        <v>940.09412962923966</v>
      </c>
      <c r="AC180" s="21">
        <v>151.00469488580404</v>
      </c>
      <c r="AD180" s="21">
        <v>2470.5466872308975</v>
      </c>
      <c r="AE180" s="18">
        <v>0</v>
      </c>
      <c r="AH180" s="21">
        <f t="shared" si="8"/>
        <v>1305.8042418691441</v>
      </c>
      <c r="AI180" s="21">
        <f t="shared" si="9"/>
        <v>2449.5899729559837</v>
      </c>
      <c r="AM180" s="20">
        <f t="shared" si="10"/>
        <v>0.66149758435079753</v>
      </c>
      <c r="AN180" s="20">
        <f t="shared" si="11"/>
        <v>1.6738199513809762</v>
      </c>
    </row>
    <row r="181" spans="1:40">
      <c r="A181" s="18" t="s">
        <v>263</v>
      </c>
      <c r="B181" s="18" t="s">
        <v>27</v>
      </c>
      <c r="C181" s="18">
        <v>99.069500000000005</v>
      </c>
      <c r="D181" s="18">
        <v>40.577599999999997</v>
      </c>
      <c r="E181" s="19">
        <v>6.4999999999999997E-3</v>
      </c>
      <c r="F181" s="19">
        <v>4.5100000000000001E-2</v>
      </c>
      <c r="G181" s="18">
        <v>10.0334</v>
      </c>
      <c r="H181" s="18">
        <v>0.15909999999999999</v>
      </c>
      <c r="I181" s="18">
        <v>48.370100000000001</v>
      </c>
      <c r="J181" s="18">
        <v>0.36309999999999998</v>
      </c>
      <c r="K181" s="19">
        <v>6.0000000000000001E-3</v>
      </c>
      <c r="L181" s="19">
        <v>1E-3</v>
      </c>
      <c r="M181" s="19">
        <v>9.3200000000000005E-2</v>
      </c>
      <c r="N181" s="19">
        <v>2.07E-2</v>
      </c>
      <c r="O181" s="20">
        <v>0.31890000000000002</v>
      </c>
      <c r="P181" s="20">
        <v>0.31619489176755422</v>
      </c>
      <c r="Q181" s="19">
        <v>5.5999999999999999E-3</v>
      </c>
      <c r="R181" s="18">
        <v>89.57625924743374</v>
      </c>
      <c r="S181" s="21">
        <v>189673.87234269184</v>
      </c>
      <c r="T181" s="18">
        <v>38.957288351209151</v>
      </c>
      <c r="U181" s="21">
        <v>238.69202413072409</v>
      </c>
      <c r="V181" s="21">
        <v>77990.104030376766</v>
      </c>
      <c r="W181" s="21">
        <v>1232.1621026693235</v>
      </c>
      <c r="X181" s="21">
        <v>291689.06633022695</v>
      </c>
      <c r="Y181" s="21">
        <v>2595.0421738525679</v>
      </c>
      <c r="Z181" s="18">
        <v>44.511448566238791</v>
      </c>
      <c r="AA181" s="18">
        <v>4.3642071372966189</v>
      </c>
      <c r="AB181" s="21">
        <v>637.6766585258016</v>
      </c>
      <c r="AC181" s="21">
        <v>162.8019366737575</v>
      </c>
      <c r="AD181" s="21">
        <v>2505.9075653878281</v>
      </c>
      <c r="AE181" s="18">
        <v>44.994177505024055</v>
      </c>
      <c r="AH181" s="21">
        <f t="shared" si="8"/>
        <v>1273.779613006627</v>
      </c>
      <c r="AI181" s="21">
        <f t="shared" si="9"/>
        <v>2484.6508981414222</v>
      </c>
      <c r="AM181" s="20">
        <f t="shared" si="10"/>
        <v>0.67001480094508559</v>
      </c>
      <c r="AN181" s="20">
        <f t="shared" si="11"/>
        <v>1.6332579996437704</v>
      </c>
    </row>
    <row r="182" spans="1:40">
      <c r="A182" s="18" t="s">
        <v>264</v>
      </c>
      <c r="B182" s="18" t="s">
        <v>27</v>
      </c>
      <c r="C182" s="18">
        <v>99.227099999999993</v>
      </c>
      <c r="D182" s="18">
        <v>40.573599999999999</v>
      </c>
      <c r="E182" s="19">
        <v>8.0999999999999996E-3</v>
      </c>
      <c r="F182" s="19">
        <v>7.51E-2</v>
      </c>
      <c r="G182" s="18">
        <v>10.037599999999999</v>
      </c>
      <c r="H182" s="18">
        <v>0.16250000000000001</v>
      </c>
      <c r="I182" s="18">
        <v>48.323500000000003</v>
      </c>
      <c r="J182" s="18">
        <v>0.36159999999999998</v>
      </c>
      <c r="K182" s="19">
        <v>6.3E-3</v>
      </c>
      <c r="L182" s="19">
        <v>0</v>
      </c>
      <c r="M182" s="19">
        <v>0.1095</v>
      </c>
      <c r="N182" s="19">
        <v>1.9300000000000001E-2</v>
      </c>
      <c r="O182" s="20">
        <v>0.31630000000000003</v>
      </c>
      <c r="P182" s="20">
        <v>0.31361694658537914</v>
      </c>
      <c r="Q182" s="19">
        <v>6.6E-3</v>
      </c>
      <c r="R182" s="18">
        <v>89.56334459464685</v>
      </c>
      <c r="S182" s="21">
        <v>189655.17494586774</v>
      </c>
      <c r="T182" s="18">
        <v>48.546774714583712</v>
      </c>
      <c r="U182" s="21">
        <v>397.46720647932102</v>
      </c>
      <c r="V182" s="21">
        <v>78022.750833746264</v>
      </c>
      <c r="W182" s="21">
        <v>1258.4936623743874</v>
      </c>
      <c r="X182" s="21">
        <v>291408.05160230643</v>
      </c>
      <c r="Y182" s="21">
        <v>2584.3218123522133</v>
      </c>
      <c r="Z182" s="18">
        <v>46.737020994550726</v>
      </c>
      <c r="AA182" s="18">
        <v>0</v>
      </c>
      <c r="AB182" s="21">
        <v>749.20165352548588</v>
      </c>
      <c r="AC182" s="21">
        <v>151.79117767166764</v>
      </c>
      <c r="AD182" s="21">
        <v>2485.4768357860462</v>
      </c>
      <c r="AE182" s="18">
        <v>53.028852059492642</v>
      </c>
      <c r="AH182" s="21">
        <f t="shared" si="8"/>
        <v>1301.0005475397663</v>
      </c>
      <c r="AI182" s="21">
        <f t="shared" si="9"/>
        <v>2464.3934747009471</v>
      </c>
      <c r="AM182" s="20">
        <f t="shared" si="10"/>
        <v>0.66547145418698483</v>
      </c>
      <c r="AN182" s="20">
        <f t="shared" si="11"/>
        <v>1.6674630587070507</v>
      </c>
    </row>
    <row r="183" spans="1:40">
      <c r="A183" s="18" t="s">
        <v>265</v>
      </c>
      <c r="B183" s="18" t="s">
        <v>27</v>
      </c>
      <c r="C183" s="18">
        <v>98.917299999999997</v>
      </c>
      <c r="D183" s="18">
        <v>40.64</v>
      </c>
      <c r="E183" s="19">
        <v>7.4000000000000003E-3</v>
      </c>
      <c r="F183" s="19">
        <v>5.4600000000000003E-2</v>
      </c>
      <c r="G183" s="18">
        <v>9.7253000000000007</v>
      </c>
      <c r="H183" s="18">
        <v>0.15290000000000001</v>
      </c>
      <c r="I183" s="18">
        <v>48.5961</v>
      </c>
      <c r="J183" s="18">
        <v>0.37630000000000002</v>
      </c>
      <c r="K183" s="19">
        <v>6.7999999999999996E-3</v>
      </c>
      <c r="L183" s="19">
        <v>3.8E-3</v>
      </c>
      <c r="M183" s="19">
        <v>0.10150000000000001</v>
      </c>
      <c r="N183" s="19"/>
      <c r="O183" s="20">
        <v>0.32840000000000003</v>
      </c>
      <c r="P183" s="20">
        <v>0.32561430685627096</v>
      </c>
      <c r="Q183" s="19">
        <v>7.0000000000000001E-3</v>
      </c>
      <c r="R183" s="18">
        <v>89.906282018844422</v>
      </c>
      <c r="S183" s="21">
        <v>189965.55173314828</v>
      </c>
      <c r="T183" s="18">
        <v>44.351374430607351</v>
      </c>
      <c r="U183" s="21">
        <v>288.97083187444645</v>
      </c>
      <c r="V183" s="21">
        <v>75595.227811771008</v>
      </c>
      <c r="W183" s="21">
        <v>1184.1457290895007</v>
      </c>
      <c r="X183" s="21">
        <v>293051.92745705182</v>
      </c>
      <c r="Y183" s="21">
        <v>2689.3813550556911</v>
      </c>
      <c r="Z183" s="18">
        <v>50.446308375070622</v>
      </c>
      <c r="AA183" s="18">
        <v>16.583987121727152</v>
      </c>
      <c r="AB183" s="21">
        <v>694.46545966061024</v>
      </c>
      <c r="AC183" s="21">
        <v>0</v>
      </c>
      <c r="AD183" s="21">
        <v>2580.5583081635714</v>
      </c>
      <c r="AE183" s="18">
        <v>56.242721881280076</v>
      </c>
      <c r="AH183" s="21">
        <f t="shared" si="8"/>
        <v>1224.1414382697251</v>
      </c>
      <c r="AI183" s="21">
        <f t="shared" si="9"/>
        <v>2558.668406866238</v>
      </c>
      <c r="AM183" s="20">
        <f t="shared" si="10"/>
        <v>0.6656768815000309</v>
      </c>
      <c r="AN183" s="20">
        <f t="shared" si="11"/>
        <v>1.6193369260263182</v>
      </c>
    </row>
    <row r="184" spans="1:40">
      <c r="A184" s="18" t="s">
        <v>266</v>
      </c>
      <c r="B184" s="18" t="s">
        <v>27</v>
      </c>
      <c r="C184" s="18">
        <v>98.876300000000001</v>
      </c>
      <c r="D184" s="18">
        <v>40.616399999999999</v>
      </c>
      <c r="E184" s="19">
        <v>6.4999999999999997E-3</v>
      </c>
      <c r="F184" s="19">
        <v>5.0599999999999999E-2</v>
      </c>
      <c r="G184" s="18">
        <v>9.6788000000000007</v>
      </c>
      <c r="H184" s="18">
        <v>0.1525</v>
      </c>
      <c r="I184" s="18">
        <v>48.636499999999998</v>
      </c>
      <c r="J184" s="18">
        <v>0.37809999999999999</v>
      </c>
      <c r="K184" s="19">
        <v>6.1000000000000004E-3</v>
      </c>
      <c r="L184" s="19">
        <v>2.3599999999999999E-2</v>
      </c>
      <c r="M184" s="19">
        <v>0.1021</v>
      </c>
      <c r="N184" s="19">
        <v>1.83E-2</v>
      </c>
      <c r="O184" s="20">
        <v>0.3251</v>
      </c>
      <c r="P184" s="20">
        <v>0.32234229950966409</v>
      </c>
      <c r="Q184" s="19">
        <v>5.4999999999999997E-3</v>
      </c>
      <c r="R184" s="18">
        <v>89.957203022423812</v>
      </c>
      <c r="S184" s="21">
        <v>189855.23709188591</v>
      </c>
      <c r="T184" s="18">
        <v>38.957288351209151</v>
      </c>
      <c r="U184" s="21">
        <v>267.80080756130019</v>
      </c>
      <c r="V184" s="21">
        <v>75233.781060180059</v>
      </c>
      <c r="W184" s="21">
        <v>1181.0478985359637</v>
      </c>
      <c r="X184" s="21">
        <v>293295.55395936914</v>
      </c>
      <c r="Y184" s="21">
        <v>2702.2457888561171</v>
      </c>
      <c r="Z184" s="18">
        <v>45.253306042342771</v>
      </c>
      <c r="AA184" s="18">
        <v>102.99528844020021</v>
      </c>
      <c r="AB184" s="21">
        <v>698.57067420047576</v>
      </c>
      <c r="AC184" s="21">
        <v>143.926349813032</v>
      </c>
      <c r="AD184" s="21">
        <v>2554.6269975151554</v>
      </c>
      <c r="AE184" s="18">
        <v>44.190710049577191</v>
      </c>
      <c r="AH184" s="21">
        <f t="shared" si="8"/>
        <v>1220.9389753834732</v>
      </c>
      <c r="AI184" s="21">
        <f t="shared" si="9"/>
        <v>2532.9570617302493</v>
      </c>
      <c r="AM184" s="20">
        <f t="shared" si="10"/>
        <v>0.65529206163181541</v>
      </c>
      <c r="AN184" s="20">
        <f t="shared" si="11"/>
        <v>1.622860047944201</v>
      </c>
    </row>
    <row r="185" spans="1:40">
      <c r="A185" s="18" t="s">
        <v>267</v>
      </c>
      <c r="B185" s="18" t="s">
        <v>27</v>
      </c>
      <c r="C185" s="18">
        <v>99.141099999999994</v>
      </c>
      <c r="D185" s="18">
        <v>40.598700000000001</v>
      </c>
      <c r="E185" s="19">
        <v>6.7000000000000002E-3</v>
      </c>
      <c r="F185" s="19">
        <v>5.3600000000000002E-2</v>
      </c>
      <c r="G185" s="18">
        <v>9.6630000000000003</v>
      </c>
      <c r="H185" s="18">
        <v>0.15440000000000001</v>
      </c>
      <c r="I185" s="18">
        <v>48.678100000000001</v>
      </c>
      <c r="J185" s="18">
        <v>0.38030000000000003</v>
      </c>
      <c r="K185" s="19">
        <v>6.1999999999999998E-3</v>
      </c>
      <c r="L185" s="19">
        <v>0</v>
      </c>
      <c r="M185" s="19">
        <v>0.1061</v>
      </c>
      <c r="N185" s="19">
        <v>1.8800000000000001E-2</v>
      </c>
      <c r="O185" s="20">
        <v>0.32729999999999998</v>
      </c>
      <c r="P185" s="20">
        <v>0.32452363774073534</v>
      </c>
      <c r="Q185" s="19">
        <v>7.0000000000000001E-3</v>
      </c>
      <c r="R185" s="18">
        <v>89.979664377995562</v>
      </c>
      <c r="S185" s="21">
        <v>189772.50111093916</v>
      </c>
      <c r="T185" s="18">
        <v>40.155974146630975</v>
      </c>
      <c r="U185" s="21">
        <v>283.67832579615992</v>
      </c>
      <c r="V185" s="21">
        <v>75110.966895123362</v>
      </c>
      <c r="W185" s="21">
        <v>1195.7625936652644</v>
      </c>
      <c r="X185" s="21">
        <v>293546.41689244844</v>
      </c>
      <c r="Y185" s="21">
        <v>2717.9689857233043</v>
      </c>
      <c r="Z185" s="18">
        <v>45.995163518446745</v>
      </c>
      <c r="AA185" s="18">
        <v>0</v>
      </c>
      <c r="AB185" s="21">
        <v>725.93877113291364</v>
      </c>
      <c r="AC185" s="21">
        <v>147.85876374234982</v>
      </c>
      <c r="AD185" s="21">
        <v>2571.9145379474321</v>
      </c>
      <c r="AE185" s="18">
        <v>56.242721881280076</v>
      </c>
      <c r="AH185" s="21">
        <f t="shared" si="8"/>
        <v>1236.1506740931691</v>
      </c>
      <c r="AI185" s="21">
        <f t="shared" si="9"/>
        <v>2550.0979584875745</v>
      </c>
      <c r="AM185" s="20">
        <f t="shared" si="10"/>
        <v>0.65808668271919102</v>
      </c>
      <c r="AN185" s="20">
        <f t="shared" si="11"/>
        <v>1.6457658917095195</v>
      </c>
    </row>
    <row r="186" spans="1:40">
      <c r="A186" s="18" t="s">
        <v>268</v>
      </c>
      <c r="B186" s="18" t="s">
        <v>27</v>
      </c>
      <c r="C186" s="18">
        <v>98.9495</v>
      </c>
      <c r="D186" s="18">
        <v>40.616700000000002</v>
      </c>
      <c r="E186" s="19">
        <v>7.4999999999999997E-3</v>
      </c>
      <c r="F186" s="19">
        <v>5.3100000000000001E-2</v>
      </c>
      <c r="G186" s="18">
        <v>9.7523999999999997</v>
      </c>
      <c r="H186" s="18">
        <v>0.15809999999999999</v>
      </c>
      <c r="I186" s="18">
        <v>48.539900000000003</v>
      </c>
      <c r="J186" s="18">
        <v>0.37419999999999998</v>
      </c>
      <c r="K186" s="19">
        <v>8.3000000000000001E-3</v>
      </c>
      <c r="L186" s="19">
        <v>3.8800000000000001E-2</v>
      </c>
      <c r="M186" s="19">
        <v>0.1026</v>
      </c>
      <c r="N186" s="19">
        <v>1.9099999999999999E-2</v>
      </c>
      <c r="O186" s="20">
        <v>0.3216</v>
      </c>
      <c r="P186" s="20">
        <v>0.31887198868750527</v>
      </c>
      <c r="Q186" s="19">
        <v>7.7999999999999996E-3</v>
      </c>
      <c r="R186" s="18">
        <v>89.870472418652824</v>
      </c>
      <c r="S186" s="21">
        <v>189856.63939664772</v>
      </c>
      <c r="T186" s="18">
        <v>44.950717328318255</v>
      </c>
      <c r="U186" s="21">
        <v>281.03207275701664</v>
      </c>
      <c r="V186" s="21">
        <v>75805.87742398851</v>
      </c>
      <c r="W186" s="21">
        <v>1224.417526285481</v>
      </c>
      <c r="X186" s="21">
        <v>292713.02128303604</v>
      </c>
      <c r="Y186" s="21">
        <v>2674.3728489551945</v>
      </c>
      <c r="Z186" s="18">
        <v>61.574170516630325</v>
      </c>
      <c r="AA186" s="18">
        <v>169.33123692710882</v>
      </c>
      <c r="AB186" s="21">
        <v>701.9916863170306</v>
      </c>
      <c r="AC186" s="21">
        <v>150.2182120999405</v>
      </c>
      <c r="AD186" s="21">
        <v>2527.1240922819866</v>
      </c>
      <c r="AE186" s="18">
        <v>62.670461524854929</v>
      </c>
      <c r="AH186" s="21">
        <f t="shared" si="8"/>
        <v>1265.7734557909973</v>
      </c>
      <c r="AI186" s="21">
        <f t="shared" si="9"/>
        <v>2505.6874532526858</v>
      </c>
      <c r="AM186" s="20">
        <f t="shared" si="10"/>
        <v>0.65446647482586329</v>
      </c>
      <c r="AN186" s="20">
        <f t="shared" si="11"/>
        <v>1.6697563550533454</v>
      </c>
    </row>
    <row r="187" spans="1:40">
      <c r="A187" s="18" t="s">
        <v>269</v>
      </c>
      <c r="B187" s="18" t="s">
        <v>27</v>
      </c>
      <c r="C187" s="18">
        <v>98.951400000000007</v>
      </c>
      <c r="D187" s="18">
        <v>40.676499999999997</v>
      </c>
      <c r="E187" s="19">
        <v>8.8000000000000005E-3</v>
      </c>
      <c r="F187" s="19">
        <v>5.1700000000000003E-2</v>
      </c>
      <c r="G187" s="18">
        <v>9.7218999999999998</v>
      </c>
      <c r="H187" s="18">
        <v>0.15590000000000001</v>
      </c>
      <c r="I187" s="18">
        <v>48.650100000000002</v>
      </c>
      <c r="J187" s="18">
        <v>0.37580000000000002</v>
      </c>
      <c r="K187" s="19">
        <v>7.6E-3</v>
      </c>
      <c r="L187" s="19">
        <v>1.6999999999999999E-3</v>
      </c>
      <c r="M187" s="19"/>
      <c r="N187" s="19">
        <v>1.7399999999999999E-2</v>
      </c>
      <c r="O187" s="20">
        <v>0.32429999999999998</v>
      </c>
      <c r="P187" s="20">
        <v>0.32154908560745632</v>
      </c>
      <c r="Q187" s="19">
        <v>8.0999999999999996E-3</v>
      </c>
      <c r="R187" s="18">
        <v>89.919525884661795</v>
      </c>
      <c r="S187" s="21">
        <v>190136.16547916844</v>
      </c>
      <c r="T187" s="18">
        <v>52.742174998560095</v>
      </c>
      <c r="U187" s="21">
        <v>273.62256424741543</v>
      </c>
      <c r="V187" s="21">
        <v>75568.799447138546</v>
      </c>
      <c r="W187" s="21">
        <v>1207.379458241028</v>
      </c>
      <c r="X187" s="21">
        <v>293377.56684133742</v>
      </c>
      <c r="Y187" s="21">
        <v>2685.8079012222397</v>
      </c>
      <c r="Z187" s="18">
        <v>56.381168183902467</v>
      </c>
      <c r="AA187" s="18">
        <v>7.4191521334042516</v>
      </c>
      <c r="AB187" s="21">
        <v>0</v>
      </c>
      <c r="AC187" s="21">
        <v>136.84800474025994</v>
      </c>
      <c r="AD187" s="21">
        <v>2548.3406191761446</v>
      </c>
      <c r="AE187" s="18">
        <v>65.080863891195506</v>
      </c>
      <c r="AH187" s="21">
        <f t="shared" si="8"/>
        <v>1248.1599099166131</v>
      </c>
      <c r="AI187" s="21">
        <f t="shared" si="9"/>
        <v>2526.7240083639485</v>
      </c>
      <c r="AM187" s="20">
        <f t="shared" si="10"/>
        <v>0.6564068386239843</v>
      </c>
      <c r="AN187" s="20">
        <f t="shared" si="11"/>
        <v>1.6516868324601592</v>
      </c>
    </row>
    <row r="188" spans="1:40">
      <c r="A188" s="18" t="s">
        <v>270</v>
      </c>
      <c r="B188" s="18" t="s">
        <v>27</v>
      </c>
      <c r="C188" s="18">
        <v>98.6892</v>
      </c>
      <c r="D188" s="18">
        <v>40.541400000000003</v>
      </c>
      <c r="E188" s="19">
        <v>7.0000000000000001E-3</v>
      </c>
      <c r="F188" s="19">
        <v>6.8599999999999994E-2</v>
      </c>
      <c r="G188" s="18">
        <v>9.2817000000000007</v>
      </c>
      <c r="H188" s="18">
        <v>0.14630000000000001</v>
      </c>
      <c r="I188" s="18">
        <v>49.002299999999998</v>
      </c>
      <c r="J188" s="18">
        <v>0.35249999999999998</v>
      </c>
      <c r="K188" s="19">
        <v>6.7999999999999996E-3</v>
      </c>
      <c r="L188" s="19">
        <v>0</v>
      </c>
      <c r="M188" s="19">
        <v>0.1225</v>
      </c>
      <c r="N188" s="19"/>
      <c r="O188" s="20">
        <v>0.33360000000000001</v>
      </c>
      <c r="P188" s="20">
        <v>0.33077019722062118</v>
      </c>
      <c r="Q188" s="19">
        <v>4.7999999999999996E-3</v>
      </c>
      <c r="R188" s="18">
        <v>90.394647325624319</v>
      </c>
      <c r="S188" s="21">
        <v>189504.6609014335</v>
      </c>
      <c r="T188" s="18">
        <v>41.954002839763703</v>
      </c>
      <c r="U188" s="21">
        <v>363.06591697045837</v>
      </c>
      <c r="V188" s="21">
        <v>72147.103532077657</v>
      </c>
      <c r="W188" s="21">
        <v>1133.0315249561411</v>
      </c>
      <c r="X188" s="21">
        <v>295501.45926995558</v>
      </c>
      <c r="Y188" s="21">
        <v>2519.284952583394</v>
      </c>
      <c r="Z188" s="18">
        <v>50.446308375070622</v>
      </c>
      <c r="AA188" s="18">
        <v>0</v>
      </c>
      <c r="AB188" s="21">
        <v>838.14796855590873</v>
      </c>
      <c r="AC188" s="21">
        <v>1042.0896912692208</v>
      </c>
      <c r="AD188" s="21">
        <v>2621.4197673671351</v>
      </c>
      <c r="AE188" s="18">
        <v>38.566437861449188</v>
      </c>
      <c r="AH188" s="21">
        <f t="shared" si="8"/>
        <v>1171.3008006465716</v>
      </c>
      <c r="AI188" s="21">
        <f t="shared" si="9"/>
        <v>2599.1832537471887</v>
      </c>
      <c r="AM188" s="20">
        <f t="shared" si="10"/>
        <v>0.6400233820317407</v>
      </c>
      <c r="AN188" s="20">
        <f t="shared" si="11"/>
        <v>1.6234897082539068</v>
      </c>
    </row>
    <row r="189" spans="1:40">
      <c r="A189" s="18" t="s">
        <v>271</v>
      </c>
      <c r="B189" s="18" t="s">
        <v>27</v>
      </c>
      <c r="C189" s="18">
        <v>99.105699999999999</v>
      </c>
      <c r="D189" s="18">
        <v>40.502200000000002</v>
      </c>
      <c r="E189" s="19">
        <v>7.9000000000000008E-3</v>
      </c>
      <c r="F189" s="19">
        <v>6.7400000000000002E-2</v>
      </c>
      <c r="G189" s="18">
        <v>9.3536999999999999</v>
      </c>
      <c r="H189" s="18">
        <v>0.14660000000000001</v>
      </c>
      <c r="I189" s="18">
        <v>48.998199999999997</v>
      </c>
      <c r="J189" s="18">
        <v>0.3518</v>
      </c>
      <c r="K189" s="19">
        <v>7.1999999999999998E-3</v>
      </c>
      <c r="L189" s="19">
        <v>5.0000000000000001E-4</v>
      </c>
      <c r="M189" s="19">
        <v>0.1191</v>
      </c>
      <c r="N189" s="19"/>
      <c r="O189" s="20">
        <v>0.3372</v>
      </c>
      <c r="P189" s="20">
        <v>0.33433965978055591</v>
      </c>
      <c r="Q189" s="19">
        <v>7.0000000000000001E-3</v>
      </c>
      <c r="R189" s="18">
        <v>90.326612764556231</v>
      </c>
      <c r="S189" s="21">
        <v>189321.42641255705</v>
      </c>
      <c r="T189" s="18">
        <v>47.348088919161903</v>
      </c>
      <c r="U189" s="21">
        <v>356.71490967651454</v>
      </c>
      <c r="V189" s="21">
        <v>72706.763018412006</v>
      </c>
      <c r="W189" s="21">
        <v>1135.3548978712938</v>
      </c>
      <c r="X189" s="21">
        <v>295476.73479818576</v>
      </c>
      <c r="Y189" s="21">
        <v>2514.2821172165613</v>
      </c>
      <c r="Z189" s="18">
        <v>53.413738279486537</v>
      </c>
      <c r="AA189" s="18">
        <v>2.1821035686483095</v>
      </c>
      <c r="AB189" s="21">
        <v>814.88508616333661</v>
      </c>
      <c r="AC189" s="21">
        <v>796.70706207978901</v>
      </c>
      <c r="AD189" s="21">
        <v>2649.7084698926797</v>
      </c>
      <c r="AE189" s="18">
        <v>56.242721881280076</v>
      </c>
      <c r="AH189" s="21">
        <f t="shared" si="8"/>
        <v>1173.7026478112602</v>
      </c>
      <c r="AI189" s="21">
        <f t="shared" si="9"/>
        <v>2627.2319938955393</v>
      </c>
      <c r="AM189" s="20">
        <f t="shared" si="10"/>
        <v>0.65200302798780296</v>
      </c>
      <c r="AN189" s="20">
        <f t="shared" si="11"/>
        <v>1.6142963860377553</v>
      </c>
    </row>
    <row r="190" spans="1:40">
      <c r="A190" s="18" t="s">
        <v>272</v>
      </c>
      <c r="B190" s="18" t="s">
        <v>27</v>
      </c>
      <c r="C190" s="18">
        <v>98.625699999999995</v>
      </c>
      <c r="D190" s="18">
        <v>40.628399999999999</v>
      </c>
      <c r="E190" s="19">
        <v>7.4000000000000003E-3</v>
      </c>
      <c r="F190" s="19">
        <v>7.0300000000000001E-2</v>
      </c>
      <c r="G190" s="18">
        <v>9.3585999999999991</v>
      </c>
      <c r="H190" s="18">
        <v>0.14799999999999999</v>
      </c>
      <c r="I190" s="18">
        <v>48.962899999999998</v>
      </c>
      <c r="J190" s="18">
        <v>0.35370000000000001</v>
      </c>
      <c r="K190" s="19">
        <v>8.0000000000000002E-3</v>
      </c>
      <c r="L190" s="19">
        <v>0</v>
      </c>
      <c r="M190" s="19">
        <v>0.12330000000000001</v>
      </c>
      <c r="N190" s="19"/>
      <c r="O190" s="20">
        <v>0.33589999999999998</v>
      </c>
      <c r="P190" s="20">
        <v>0.33305068718946834</v>
      </c>
      <c r="Q190" s="19">
        <v>3.5000000000000001E-3</v>
      </c>
      <c r="R190" s="18">
        <v>90.31573406164722</v>
      </c>
      <c r="S190" s="21">
        <v>189911.32928235829</v>
      </c>
      <c r="T190" s="18">
        <v>44.351374430607351</v>
      </c>
      <c r="U190" s="21">
        <v>372.06317730354556</v>
      </c>
      <c r="V190" s="21">
        <v>72744.850955676433</v>
      </c>
      <c r="W190" s="21">
        <v>1146.1973048086729</v>
      </c>
      <c r="X190" s="21">
        <v>295263.86312660651</v>
      </c>
      <c r="Y190" s="21">
        <v>2527.8612417836775</v>
      </c>
      <c r="Z190" s="18">
        <v>59.348598088318383</v>
      </c>
      <c r="AA190" s="18">
        <v>0</v>
      </c>
      <c r="AB190" s="21">
        <v>843.62158794239645</v>
      </c>
      <c r="AC190" s="21">
        <v>0</v>
      </c>
      <c r="AD190" s="21">
        <v>2639.4931050917885</v>
      </c>
      <c r="AE190" s="18">
        <v>28.121360940640038</v>
      </c>
      <c r="AH190" s="21">
        <f t="shared" si="8"/>
        <v>1184.911267913141</v>
      </c>
      <c r="AI190" s="21">
        <f t="shared" si="9"/>
        <v>2617.1032821753015</v>
      </c>
      <c r="AM190" s="20">
        <f t="shared" si="10"/>
        <v>0.65029811130698978</v>
      </c>
      <c r="AN190" s="20">
        <f t="shared" si="11"/>
        <v>1.6288592970451057</v>
      </c>
    </row>
    <row r="191" spans="1:40">
      <c r="A191" s="18" t="s">
        <v>273</v>
      </c>
      <c r="B191" s="18" t="s">
        <v>27</v>
      </c>
      <c r="C191" s="18">
        <v>99.055199999999999</v>
      </c>
      <c r="D191" s="18">
        <v>40.5229</v>
      </c>
      <c r="E191" s="19">
        <v>8.3000000000000001E-3</v>
      </c>
      <c r="F191" s="19">
        <v>6.9800000000000001E-2</v>
      </c>
      <c r="G191" s="18">
        <v>9.3483000000000001</v>
      </c>
      <c r="H191" s="18">
        <v>0.15090000000000001</v>
      </c>
      <c r="I191" s="18">
        <v>48.942399999999999</v>
      </c>
      <c r="J191" s="18">
        <v>0.35399999999999998</v>
      </c>
      <c r="K191" s="19">
        <v>6.7999999999999996E-3</v>
      </c>
      <c r="L191" s="19">
        <v>2.4E-2</v>
      </c>
      <c r="M191" s="19">
        <v>0.1226</v>
      </c>
      <c r="N191" s="19">
        <v>1.9099999999999999E-2</v>
      </c>
      <c r="O191" s="20">
        <v>0.33110000000000001</v>
      </c>
      <c r="P191" s="20">
        <v>0.32829140377622201</v>
      </c>
      <c r="Q191" s="19"/>
      <c r="R191" s="18">
        <v>90.321701201664979</v>
      </c>
      <c r="S191" s="21">
        <v>189418.18544112192</v>
      </c>
      <c r="T191" s="18">
        <v>49.745460510005536</v>
      </c>
      <c r="U191" s="21">
        <v>369.41692426440227</v>
      </c>
      <c r="V191" s="21">
        <v>72664.788556936939</v>
      </c>
      <c r="W191" s="21">
        <v>1168.6565763218159</v>
      </c>
      <c r="X191" s="21">
        <v>295140.24076775735</v>
      </c>
      <c r="Y191" s="21">
        <v>2530.0053140837485</v>
      </c>
      <c r="Z191" s="18">
        <v>50.446308375070622</v>
      </c>
      <c r="AA191" s="18">
        <v>104.74097129511885</v>
      </c>
      <c r="AB191" s="21">
        <v>838.83217097921977</v>
      </c>
      <c r="AC191" s="21">
        <v>150.2182120999405</v>
      </c>
      <c r="AD191" s="21">
        <v>2601.7748350577299</v>
      </c>
      <c r="AE191" s="18">
        <v>801.86052053596438</v>
      </c>
      <c r="AH191" s="21">
        <f t="shared" si="8"/>
        <v>1208.1291238384663</v>
      </c>
      <c r="AI191" s="21">
        <f t="shared" si="9"/>
        <v>2579.7049619775012</v>
      </c>
      <c r="AM191" s="20">
        <f t="shared" si="10"/>
        <v>0.64056808305918767</v>
      </c>
      <c r="AN191" s="20">
        <f t="shared" si="11"/>
        <v>1.6626059854173103</v>
      </c>
    </row>
    <row r="192" spans="1:40">
      <c r="A192" s="18" t="s">
        <v>274</v>
      </c>
      <c r="B192" s="18" t="s">
        <v>27</v>
      </c>
      <c r="C192" s="18">
        <v>98.843999999999994</v>
      </c>
      <c r="D192" s="18">
        <v>40.589199999999998</v>
      </c>
      <c r="E192" s="19">
        <v>7.4000000000000003E-3</v>
      </c>
      <c r="F192" s="19">
        <v>6.6900000000000001E-2</v>
      </c>
      <c r="G192" s="18">
        <v>9.4290000000000003</v>
      </c>
      <c r="H192" s="18">
        <v>0.1517</v>
      </c>
      <c r="I192" s="18">
        <v>48.935699999999997</v>
      </c>
      <c r="J192" s="18">
        <v>0.3538</v>
      </c>
      <c r="K192" s="19">
        <v>6.4999999999999997E-3</v>
      </c>
      <c r="L192" s="19">
        <v>0</v>
      </c>
      <c r="M192" s="19">
        <v>0.1226</v>
      </c>
      <c r="N192" s="19"/>
      <c r="O192" s="20">
        <v>0.3332</v>
      </c>
      <c r="P192" s="20">
        <v>0.33037359026951729</v>
      </c>
      <c r="Q192" s="19">
        <v>4.1000000000000003E-3</v>
      </c>
      <c r="R192" s="18">
        <v>90.245096398923053</v>
      </c>
      <c r="S192" s="21">
        <v>189728.09479348181</v>
      </c>
      <c r="T192" s="18">
        <v>44.351374430607351</v>
      </c>
      <c r="U192" s="21">
        <v>354.06865663737125</v>
      </c>
      <c r="V192" s="21">
        <v>73292.073564536695</v>
      </c>
      <c r="W192" s="21">
        <v>1174.8522374288898</v>
      </c>
      <c r="X192" s="21">
        <v>295099.83736267005</v>
      </c>
      <c r="Y192" s="21">
        <v>2528.5759325503682</v>
      </c>
      <c r="Z192" s="18">
        <v>48.22073594675868</v>
      </c>
      <c r="AA192" s="18">
        <v>0</v>
      </c>
      <c r="AB192" s="21">
        <v>838.83217097921977</v>
      </c>
      <c r="AC192" s="21">
        <v>0</v>
      </c>
      <c r="AD192" s="21">
        <v>2618.2765781976304</v>
      </c>
      <c r="AE192" s="18">
        <v>32.942165673321185</v>
      </c>
      <c r="AH192" s="21">
        <f t="shared" si="8"/>
        <v>1214.5340496109698</v>
      </c>
      <c r="AI192" s="21">
        <f t="shared" si="9"/>
        <v>2596.0667270640388</v>
      </c>
      <c r="AM192" s="20">
        <f t="shared" si="10"/>
        <v>0.65028473514787244</v>
      </c>
      <c r="AN192" s="20">
        <f t="shared" si="11"/>
        <v>1.6571151429376909</v>
      </c>
    </row>
    <row r="193" spans="1:40">
      <c r="A193" s="18" t="s">
        <v>275</v>
      </c>
      <c r="B193" s="18" t="s">
        <v>27</v>
      </c>
      <c r="C193" s="18">
        <v>98.842600000000004</v>
      </c>
      <c r="D193" s="18">
        <v>40.559399999999997</v>
      </c>
      <c r="E193" s="19">
        <v>7.6E-3</v>
      </c>
      <c r="F193" s="19">
        <v>6.6600000000000006E-2</v>
      </c>
      <c r="G193" s="18">
        <v>9.3785000000000007</v>
      </c>
      <c r="H193" s="18">
        <v>0.1502</v>
      </c>
      <c r="I193" s="18">
        <v>48.956600000000002</v>
      </c>
      <c r="J193" s="18">
        <v>0.35470000000000002</v>
      </c>
      <c r="K193" s="19">
        <v>8.0000000000000002E-3</v>
      </c>
      <c r="L193" s="19">
        <v>0</v>
      </c>
      <c r="M193" s="19">
        <v>0.16309999999999999</v>
      </c>
      <c r="N193" s="19">
        <v>1.9199999999999998E-2</v>
      </c>
      <c r="O193" s="20">
        <v>0.32969999999999999</v>
      </c>
      <c r="P193" s="20">
        <v>0.32690327944735847</v>
      </c>
      <c r="Q193" s="19">
        <v>6.3E-3</v>
      </c>
      <c r="R193" s="18">
        <v>90.296012179786388</v>
      </c>
      <c r="S193" s="21">
        <v>189588.79918714205</v>
      </c>
      <c r="T193" s="18">
        <v>45.550060226029167</v>
      </c>
      <c r="U193" s="21">
        <v>352.48090481388527</v>
      </c>
      <c r="V193" s="21">
        <v>72899.534619260521</v>
      </c>
      <c r="W193" s="21">
        <v>1163.2353728531264</v>
      </c>
      <c r="X193" s="21">
        <v>295225.87186510651</v>
      </c>
      <c r="Y193" s="21">
        <v>2535.0081494505812</v>
      </c>
      <c r="Z193" s="18">
        <v>59.348598088318383</v>
      </c>
      <c r="AA193" s="18">
        <v>0</v>
      </c>
      <c r="AB193" s="21">
        <v>1115.9341524201529</v>
      </c>
      <c r="AC193" s="21">
        <v>151.00469488580404</v>
      </c>
      <c r="AD193" s="21">
        <v>2590.7736729644621</v>
      </c>
      <c r="AE193" s="18">
        <v>50.618449693152066</v>
      </c>
      <c r="AH193" s="21">
        <f t="shared" si="8"/>
        <v>1202.5248137875258</v>
      </c>
      <c r="AI193" s="21">
        <f t="shared" si="9"/>
        <v>2568.7971185864753</v>
      </c>
      <c r="AM193" s="20">
        <f t="shared" si="10"/>
        <v>0.63973456618069557</v>
      </c>
      <c r="AN193" s="20">
        <f t="shared" si="11"/>
        <v>1.6495644589064509</v>
      </c>
    </row>
    <row r="194" spans="1:40">
      <c r="A194" s="18" t="s">
        <v>276</v>
      </c>
      <c r="B194" s="18" t="s">
        <v>27</v>
      </c>
      <c r="C194" s="18">
        <v>98.839600000000004</v>
      </c>
      <c r="D194" s="18">
        <v>40.5</v>
      </c>
      <c r="E194" s="19">
        <v>8.0999999999999996E-3</v>
      </c>
      <c r="F194" s="19">
        <v>3.9699999999999999E-2</v>
      </c>
      <c r="G194" s="18">
        <v>10.4917</v>
      </c>
      <c r="H194" s="18">
        <v>0.16950000000000001</v>
      </c>
      <c r="I194" s="18">
        <v>47.986800000000002</v>
      </c>
      <c r="J194" s="18">
        <v>0.35959999999999998</v>
      </c>
      <c r="K194" s="19">
        <v>5.1000000000000004E-3</v>
      </c>
      <c r="L194" s="19">
        <v>5.5999999999999999E-3</v>
      </c>
      <c r="M194" s="19">
        <v>5.5199999999999999E-2</v>
      </c>
      <c r="N194" s="19"/>
      <c r="O194" s="20">
        <v>0.26740000000000003</v>
      </c>
      <c r="P194" s="20">
        <v>0.265131746812932</v>
      </c>
      <c r="Q194" s="19">
        <v>6.7999999999999996E-3</v>
      </c>
      <c r="R194" s="18">
        <v>89.074596716567328</v>
      </c>
      <c r="S194" s="21">
        <v>189311.14284430374</v>
      </c>
      <c r="T194" s="18">
        <v>48.546774714583712</v>
      </c>
      <c r="U194" s="21">
        <v>210.11249130797663</v>
      </c>
      <c r="V194" s="21">
        <v>81552.492121863354</v>
      </c>
      <c r="W194" s="21">
        <v>1312.7056970612844</v>
      </c>
      <c r="X194" s="21">
        <v>289377.62973769614</v>
      </c>
      <c r="Y194" s="21">
        <v>2570.0279970184065</v>
      </c>
      <c r="Z194" s="18">
        <v>37.834731281302972</v>
      </c>
      <c r="AA194" s="18">
        <v>24.439559968861065</v>
      </c>
      <c r="AB194" s="21">
        <v>377.6797376676422</v>
      </c>
      <c r="AC194" s="21">
        <v>822.66099401328677</v>
      </c>
      <c r="AD194" s="21">
        <v>2101.221959814065</v>
      </c>
      <c r="AE194" s="18">
        <v>54.635786970386356</v>
      </c>
      <c r="AH194" s="21">
        <f t="shared" si="8"/>
        <v>1357.0436480491719</v>
      </c>
      <c r="AI194" s="21">
        <f t="shared" si="9"/>
        <v>2083.3980876858463</v>
      </c>
      <c r="AM194" s="20">
        <f t="shared" si="10"/>
        <v>0.59216701539559402</v>
      </c>
      <c r="AN194" s="20">
        <f t="shared" si="11"/>
        <v>1.6640124817048514</v>
      </c>
    </row>
    <row r="195" spans="1:40">
      <c r="A195" s="18" t="s">
        <v>277</v>
      </c>
      <c r="B195" s="18" t="s">
        <v>27</v>
      </c>
      <c r="C195" s="18">
        <v>99.082700000000003</v>
      </c>
      <c r="D195" s="18">
        <v>40.410699999999999</v>
      </c>
      <c r="E195" s="19">
        <v>9.7999999999999997E-3</v>
      </c>
      <c r="F195" s="19">
        <v>0.10440000000000001</v>
      </c>
      <c r="G195" s="18">
        <v>10.6477</v>
      </c>
      <c r="H195" s="18">
        <v>0.1714</v>
      </c>
      <c r="I195" s="18">
        <v>47.798499999999997</v>
      </c>
      <c r="J195" s="18">
        <v>0.36909999999999998</v>
      </c>
      <c r="K195" s="19">
        <v>3.5000000000000001E-3</v>
      </c>
      <c r="L195" s="19">
        <v>5.4000000000000003E-3</v>
      </c>
      <c r="M195" s="19">
        <v>6.9900000000000004E-2</v>
      </c>
      <c r="N195" s="19"/>
      <c r="O195" s="20">
        <v>0.2636</v>
      </c>
      <c r="P195" s="20">
        <v>0.26136398077744527</v>
      </c>
      <c r="Q195" s="19">
        <v>8.0000000000000002E-3</v>
      </c>
      <c r="R195" s="18">
        <v>88.891366033720317</v>
      </c>
      <c r="S195" s="21">
        <v>188893.72346020507</v>
      </c>
      <c r="T195" s="18">
        <v>58.735603975669186</v>
      </c>
      <c r="U195" s="21">
        <v>552.53763457311743</v>
      </c>
      <c r="V195" s="21">
        <v>82765.087675587813</v>
      </c>
      <c r="W195" s="21">
        <v>1327.4203921905846</v>
      </c>
      <c r="X195" s="21">
        <v>288242.11314397433</v>
      </c>
      <c r="Y195" s="21">
        <v>2637.9236198539875</v>
      </c>
      <c r="Z195" s="18">
        <v>25.965011663639292</v>
      </c>
      <c r="AA195" s="18">
        <v>23.566718541401741</v>
      </c>
      <c r="AB195" s="21">
        <v>478.25749389435123</v>
      </c>
      <c r="AC195" s="21">
        <v>1086.1327272775802</v>
      </c>
      <c r="AD195" s="21">
        <v>2071.3616627037677</v>
      </c>
      <c r="AE195" s="18">
        <v>64.277396435748656</v>
      </c>
      <c r="AH195" s="21">
        <f t="shared" si="8"/>
        <v>1372.2553467588673</v>
      </c>
      <c r="AI195" s="21">
        <f t="shared" si="9"/>
        <v>2053.7910841959201</v>
      </c>
      <c r="AM195" s="20">
        <f t="shared" si="10"/>
        <v>0.594765378839343</v>
      </c>
      <c r="AN195" s="20">
        <f t="shared" si="11"/>
        <v>1.6580123156972433</v>
      </c>
    </row>
    <row r="196" spans="1:40">
      <c r="A196" s="18" t="s">
        <v>278</v>
      </c>
      <c r="B196" s="18" t="s">
        <v>27</v>
      </c>
      <c r="C196" s="18">
        <v>99.254099999999994</v>
      </c>
      <c r="D196" s="18">
        <v>40.4114</v>
      </c>
      <c r="E196" s="19">
        <v>8.6E-3</v>
      </c>
      <c r="F196" s="19">
        <v>4.1399999999999999E-2</v>
      </c>
      <c r="G196" s="18">
        <v>10.6595</v>
      </c>
      <c r="H196" s="18">
        <v>0.17199999999999999</v>
      </c>
      <c r="I196" s="18">
        <v>47.866999999999997</v>
      </c>
      <c r="J196" s="18">
        <v>0.36080000000000001</v>
      </c>
      <c r="K196" s="19">
        <v>5.4000000000000003E-3</v>
      </c>
      <c r="L196" s="19">
        <v>7.4999999999999997E-3</v>
      </c>
      <c r="M196" s="19">
        <v>5.6800000000000003E-2</v>
      </c>
      <c r="N196" s="19"/>
      <c r="O196" s="20">
        <v>0.26690000000000003</v>
      </c>
      <c r="P196" s="20">
        <v>0.26463598812405215</v>
      </c>
      <c r="Q196" s="19">
        <v>5.1000000000000004E-3</v>
      </c>
      <c r="R196" s="18">
        <v>88.894569611945229</v>
      </c>
      <c r="S196" s="21">
        <v>188896.99550464933</v>
      </c>
      <c r="T196" s="18">
        <v>51.543489203138265</v>
      </c>
      <c r="U196" s="21">
        <v>219.10975164106381</v>
      </c>
      <c r="V196" s="21">
        <v>82856.809646959256</v>
      </c>
      <c r="W196" s="21">
        <v>1332.0671380208901</v>
      </c>
      <c r="X196" s="21">
        <v>288655.19273329957</v>
      </c>
      <c r="Y196" s="21">
        <v>2578.604286218691</v>
      </c>
      <c r="Z196" s="18">
        <v>40.060303709614914</v>
      </c>
      <c r="AA196" s="18">
        <v>32.731553529724643</v>
      </c>
      <c r="AB196" s="21">
        <v>388.62697644061728</v>
      </c>
      <c r="AC196" s="21">
        <v>1081.413830562399</v>
      </c>
      <c r="AD196" s="21">
        <v>2097.2929733521837</v>
      </c>
      <c r="AE196" s="18">
        <v>40.976840227789765</v>
      </c>
      <c r="AH196" s="21">
        <f t="shared" si="8"/>
        <v>1377.0590410882451</v>
      </c>
      <c r="AI196" s="21">
        <f t="shared" si="9"/>
        <v>2079.5024293319088</v>
      </c>
      <c r="AM196" s="20">
        <f t="shared" si="10"/>
        <v>0.60201586197517321</v>
      </c>
      <c r="AN196" s="20">
        <f t="shared" si="11"/>
        <v>1.6619744918440527</v>
      </c>
    </row>
    <row r="197" spans="1:40">
      <c r="A197" s="18" t="s">
        <v>279</v>
      </c>
      <c r="B197" s="18" t="s">
        <v>27</v>
      </c>
      <c r="C197" s="18">
        <v>99.024000000000001</v>
      </c>
      <c r="D197" s="18">
        <v>40.5154</v>
      </c>
      <c r="E197" s="19">
        <v>7.4999999999999997E-3</v>
      </c>
      <c r="F197" s="19">
        <v>4.2099999999999999E-2</v>
      </c>
      <c r="G197" s="18">
        <v>10.593400000000001</v>
      </c>
      <c r="H197" s="18">
        <v>0.16950000000000001</v>
      </c>
      <c r="I197" s="18">
        <v>47.988399999999999</v>
      </c>
      <c r="J197" s="18">
        <v>0.36720000000000003</v>
      </c>
      <c r="K197" s="19">
        <v>5.1999999999999998E-3</v>
      </c>
      <c r="L197" s="19">
        <v>7.4999999999999997E-3</v>
      </c>
      <c r="M197" s="19"/>
      <c r="N197" s="19">
        <v>2.12E-2</v>
      </c>
      <c r="O197" s="20">
        <v>0.27639999999999998</v>
      </c>
      <c r="P197" s="20">
        <v>0.27405540321276883</v>
      </c>
      <c r="Q197" s="19">
        <v>6.4000000000000003E-3</v>
      </c>
      <c r="R197" s="18">
        <v>88.980689833151132</v>
      </c>
      <c r="S197" s="21">
        <v>189383.12782207667</v>
      </c>
      <c r="T197" s="18">
        <v>44.950717328318255</v>
      </c>
      <c r="U197" s="21">
        <v>222.81450589586439</v>
      </c>
      <c r="V197" s="21">
        <v>82343.011146310644</v>
      </c>
      <c r="W197" s="21">
        <v>1312.7056970612844</v>
      </c>
      <c r="X197" s="21">
        <v>289387.27831204527</v>
      </c>
      <c r="Y197" s="21">
        <v>2624.3444952868717</v>
      </c>
      <c r="Z197" s="18">
        <v>38.576588757406945</v>
      </c>
      <c r="AA197" s="18">
        <v>32.731553529724643</v>
      </c>
      <c r="AB197" s="21">
        <v>0</v>
      </c>
      <c r="AC197" s="21">
        <v>166.73435060307531</v>
      </c>
      <c r="AD197" s="21">
        <v>2171.9437161279261</v>
      </c>
      <c r="AE197" s="18">
        <v>51.421917148598929</v>
      </c>
      <c r="AH197" s="21">
        <f t="shared" ref="AH197:AH260" si="12">W197*AH$3</f>
        <v>1357.0436480491719</v>
      </c>
      <c r="AI197" s="21">
        <f t="shared" ref="AI197:AI260" si="13">AD197*AI$3</f>
        <v>2153.5199380567233</v>
      </c>
      <c r="AM197" s="20">
        <f t="shared" si="10"/>
        <v>0.61801053131794514</v>
      </c>
      <c r="AN197" s="20">
        <f t="shared" si="11"/>
        <v>1.6480374340913009</v>
      </c>
    </row>
    <row r="198" spans="1:40">
      <c r="A198" s="18" t="s">
        <v>280</v>
      </c>
      <c r="B198" s="18" t="s">
        <v>27</v>
      </c>
      <c r="C198" s="18">
        <v>99.026899999999998</v>
      </c>
      <c r="D198" s="18">
        <v>40.4739</v>
      </c>
      <c r="E198" s="19">
        <v>8.0000000000000002E-3</v>
      </c>
      <c r="F198" s="19">
        <v>4.53E-2</v>
      </c>
      <c r="G198" s="18">
        <v>10.572900000000001</v>
      </c>
      <c r="H198" s="18">
        <v>0.1663</v>
      </c>
      <c r="I198" s="18">
        <v>47.8658</v>
      </c>
      <c r="J198" s="18">
        <v>0.36380000000000001</v>
      </c>
      <c r="K198" s="19">
        <v>6.4000000000000003E-3</v>
      </c>
      <c r="L198" s="19">
        <v>3.4700000000000002E-2</v>
      </c>
      <c r="M198" s="19">
        <v>5.8200000000000002E-2</v>
      </c>
      <c r="N198" s="19">
        <v>1.9599999999999999E-2</v>
      </c>
      <c r="O198" s="20">
        <v>0.27010000000000001</v>
      </c>
      <c r="P198" s="20">
        <v>0.26780884373288305</v>
      </c>
      <c r="Q198" s="19"/>
      <c r="R198" s="18">
        <v>88.974599309322784</v>
      </c>
      <c r="S198" s="21">
        <v>189189.14233002631</v>
      </c>
      <c r="T198" s="18">
        <v>47.947431816872808</v>
      </c>
      <c r="U198" s="21">
        <v>239.75052534638141</v>
      </c>
      <c r="V198" s="21">
        <v>82183.663653673793</v>
      </c>
      <c r="W198" s="21">
        <v>1287.9230526329889</v>
      </c>
      <c r="X198" s="21">
        <v>288647.95630253764</v>
      </c>
      <c r="Y198" s="21">
        <v>2600.0450092194005</v>
      </c>
      <c r="Z198" s="18">
        <v>47.478878470654706</v>
      </c>
      <c r="AA198" s="18">
        <v>151.43798766419269</v>
      </c>
      <c r="AB198" s="21">
        <v>398.20581036697058</v>
      </c>
      <c r="AC198" s="21">
        <v>154.15062602925832</v>
      </c>
      <c r="AD198" s="21">
        <v>2122.4384867082231</v>
      </c>
      <c r="AE198" s="18">
        <v>923.98757376388699</v>
      </c>
      <c r="AH198" s="21">
        <f t="shared" si="12"/>
        <v>1331.4239449591582</v>
      </c>
      <c r="AI198" s="21">
        <f t="shared" si="13"/>
        <v>2104.4346427971095</v>
      </c>
      <c r="AM198" s="20">
        <f t="shared" ref="AM198:AM261" si="14">AD198/(X198/V198)/1000</f>
        <v>0.60429934426564136</v>
      </c>
      <c r="AN198" s="20">
        <f t="shared" ref="AN198:AN261" si="15">AH198/V198*100</f>
        <v>1.6200591282591728</v>
      </c>
    </row>
    <row r="199" spans="1:40">
      <c r="A199" s="18" t="s">
        <v>281</v>
      </c>
      <c r="B199" s="18" t="s">
        <v>27</v>
      </c>
      <c r="C199" s="18">
        <v>99.248500000000007</v>
      </c>
      <c r="D199" s="18">
        <v>40.403599999999997</v>
      </c>
      <c r="E199" s="19">
        <v>8.8000000000000005E-3</v>
      </c>
      <c r="F199" s="19">
        <v>4.8000000000000001E-2</v>
      </c>
      <c r="G199" s="18">
        <v>10.912000000000001</v>
      </c>
      <c r="H199" s="18">
        <v>0.17019999999999999</v>
      </c>
      <c r="I199" s="18">
        <v>47.718600000000002</v>
      </c>
      <c r="J199" s="18">
        <v>0.36630000000000001</v>
      </c>
      <c r="K199" s="19">
        <v>3.7000000000000002E-3</v>
      </c>
      <c r="L199" s="19">
        <v>8.6E-3</v>
      </c>
      <c r="M199" s="19">
        <v>5.8000000000000003E-2</v>
      </c>
      <c r="N199" s="19">
        <v>2.0500000000000001E-2</v>
      </c>
      <c r="O199" s="20">
        <v>0.27489999999999998</v>
      </c>
      <c r="P199" s="20">
        <v>0.27256812714612932</v>
      </c>
      <c r="Q199" s="19">
        <v>7.0000000000000001E-3</v>
      </c>
      <c r="R199" s="18">
        <v>88.630081525619502</v>
      </c>
      <c r="S199" s="21">
        <v>188860.53558084223</v>
      </c>
      <c r="T199" s="18">
        <v>52.742174998560095</v>
      </c>
      <c r="U199" s="21">
        <v>254.04029175775514</v>
      </c>
      <c r="V199" s="21">
        <v>84819.504373340169</v>
      </c>
      <c r="W199" s="21">
        <v>1318.1269005299739</v>
      </c>
      <c r="X199" s="21">
        <v>287760.28746241104</v>
      </c>
      <c r="Y199" s="21">
        <v>2617.9122783866587</v>
      </c>
      <c r="Z199" s="18">
        <v>27.448726615847253</v>
      </c>
      <c r="AA199" s="18">
        <v>37.53218138075092</v>
      </c>
      <c r="AB199" s="21">
        <v>396.83740552034863</v>
      </c>
      <c r="AC199" s="21">
        <v>161.22897110203039</v>
      </c>
      <c r="AD199" s="21">
        <v>2160.1567567422826</v>
      </c>
      <c r="AE199" s="18">
        <v>56.242721881280076</v>
      </c>
      <c r="AH199" s="21">
        <f t="shared" si="12"/>
        <v>1362.6479581001124</v>
      </c>
      <c r="AI199" s="21">
        <f t="shared" si="13"/>
        <v>2141.8329629949108</v>
      </c>
      <c r="AM199" s="20">
        <f t="shared" si="14"/>
        <v>0.63672241604754465</v>
      </c>
      <c r="AN199" s="20">
        <f t="shared" si="15"/>
        <v>1.6065266687981374</v>
      </c>
    </row>
    <row r="200" spans="1:40">
      <c r="A200" s="18" t="s">
        <v>282</v>
      </c>
      <c r="B200" s="18" t="s">
        <v>27</v>
      </c>
      <c r="C200" s="18">
        <v>99.376000000000005</v>
      </c>
      <c r="D200" s="18">
        <v>40.593299999999999</v>
      </c>
      <c r="E200" s="19">
        <v>9.9000000000000008E-3</v>
      </c>
      <c r="F200" s="19">
        <v>7.4800000000000005E-2</v>
      </c>
      <c r="G200" s="18">
        <v>9.8817000000000004</v>
      </c>
      <c r="H200" s="18">
        <v>0.155</v>
      </c>
      <c r="I200" s="18">
        <v>48.573099999999997</v>
      </c>
      <c r="J200" s="18">
        <v>0.35210000000000002</v>
      </c>
      <c r="K200" s="19">
        <v>5.0000000000000001E-3</v>
      </c>
      <c r="L200" s="19">
        <v>6.0000000000000001E-3</v>
      </c>
      <c r="M200" s="19"/>
      <c r="N200" s="19">
        <v>1.8700000000000001E-2</v>
      </c>
      <c r="O200" s="20">
        <v>0.32440000000000002</v>
      </c>
      <c r="P200" s="20">
        <v>0.32164823734523235</v>
      </c>
      <c r="Q200" s="19">
        <v>6.0000000000000001E-3</v>
      </c>
      <c r="R200" s="18">
        <v>89.756226497927983</v>
      </c>
      <c r="S200" s="21">
        <v>189747.25962522655</v>
      </c>
      <c r="T200" s="18">
        <v>59.334946873380105</v>
      </c>
      <c r="U200" s="21">
        <v>395.8794546558351</v>
      </c>
      <c r="V200" s="21">
        <v>76810.932584863956</v>
      </c>
      <c r="W200" s="21">
        <v>1200.4093394955698</v>
      </c>
      <c r="X200" s="21">
        <v>292913.22920078196</v>
      </c>
      <c r="Y200" s="21">
        <v>2516.4261895166328</v>
      </c>
      <c r="Z200" s="18">
        <v>37.092873805198991</v>
      </c>
      <c r="AA200" s="18">
        <v>26.185242823779713</v>
      </c>
      <c r="AB200" s="21">
        <v>0</v>
      </c>
      <c r="AC200" s="21">
        <v>147.07228095648625</v>
      </c>
      <c r="AD200" s="21">
        <v>2549.1264164685217</v>
      </c>
      <c r="AE200" s="18">
        <v>48.208047326811489</v>
      </c>
      <c r="AH200" s="21">
        <f t="shared" si="12"/>
        <v>1240.9543684225466</v>
      </c>
      <c r="AI200" s="21">
        <f t="shared" si="13"/>
        <v>2527.5031400347366</v>
      </c>
      <c r="AM200" s="20">
        <f t="shared" si="14"/>
        <v>0.66846000045783094</v>
      </c>
      <c r="AN200" s="20">
        <f t="shared" si="15"/>
        <v>1.6155960182510321</v>
      </c>
    </row>
    <row r="201" spans="1:40">
      <c r="A201" s="18" t="s">
        <v>283</v>
      </c>
      <c r="B201" s="18" t="s">
        <v>27</v>
      </c>
      <c r="C201" s="18">
        <v>98.603099999999998</v>
      </c>
      <c r="D201" s="18">
        <v>40.495699999999999</v>
      </c>
      <c r="E201" s="19">
        <v>1.06E-2</v>
      </c>
      <c r="F201" s="19">
        <v>8.5500000000000007E-2</v>
      </c>
      <c r="G201" s="18">
        <v>10.1417</v>
      </c>
      <c r="H201" s="18">
        <v>0.16020000000000001</v>
      </c>
      <c r="I201" s="18">
        <v>48.314900000000002</v>
      </c>
      <c r="J201" s="18">
        <v>0.34560000000000002</v>
      </c>
      <c r="K201" s="19">
        <v>4.4000000000000003E-3</v>
      </c>
      <c r="L201" s="19">
        <v>6.7999999999999996E-3</v>
      </c>
      <c r="M201" s="19">
        <v>0.1003</v>
      </c>
      <c r="N201" s="19">
        <v>2.0500000000000001E-2</v>
      </c>
      <c r="O201" s="20">
        <v>0.30649999999999999</v>
      </c>
      <c r="P201" s="20">
        <v>0.30390007628333449</v>
      </c>
      <c r="Q201" s="19">
        <v>7.3000000000000001E-3</v>
      </c>
      <c r="R201" s="18">
        <v>89.464829873545867</v>
      </c>
      <c r="S201" s="21">
        <v>189291.04314271783</v>
      </c>
      <c r="T201" s="18">
        <v>63.530347157356474</v>
      </c>
      <c r="U201" s="21">
        <v>452.50926969350138</v>
      </c>
      <c r="V201" s="21">
        <v>78831.925174404678</v>
      </c>
      <c r="W201" s="21">
        <v>1240.6811366915501</v>
      </c>
      <c r="X201" s="21">
        <v>291356.19051517948</v>
      </c>
      <c r="Y201" s="21">
        <v>2469.9712896817614</v>
      </c>
      <c r="Z201" s="18">
        <v>32.641728948575114</v>
      </c>
      <c r="AA201" s="18">
        <v>29.676608533617006</v>
      </c>
      <c r="AB201" s="21">
        <v>686.25503058087872</v>
      </c>
      <c r="AC201" s="21">
        <v>161.22897110203039</v>
      </c>
      <c r="AD201" s="21">
        <v>2408.4687011331744</v>
      </c>
      <c r="AE201" s="18">
        <v>58.653124247620639</v>
      </c>
      <c r="AH201" s="21">
        <f t="shared" si="12"/>
        <v>1282.5863859438191</v>
      </c>
      <c r="AI201" s="21">
        <f t="shared" si="13"/>
        <v>2388.038570963769</v>
      </c>
      <c r="AM201" s="20">
        <f t="shared" si="14"/>
        <v>0.65165673705750293</v>
      </c>
      <c r="AN201" s="20">
        <f t="shared" si="15"/>
        <v>1.626988536822201</v>
      </c>
    </row>
    <row r="202" spans="1:40">
      <c r="A202" s="18" t="s">
        <v>284</v>
      </c>
      <c r="B202" s="18" t="s">
        <v>27</v>
      </c>
      <c r="C202" s="18">
        <v>98.942999999999998</v>
      </c>
      <c r="D202" s="18">
        <v>40.488</v>
      </c>
      <c r="E202" s="19">
        <v>1.03E-2</v>
      </c>
      <c r="F202" s="19">
        <v>7.8899999999999998E-2</v>
      </c>
      <c r="G202" s="18">
        <v>9.8643000000000001</v>
      </c>
      <c r="H202" s="18">
        <v>0.15820000000000001</v>
      </c>
      <c r="I202" s="18">
        <v>48.502699999999997</v>
      </c>
      <c r="J202" s="18">
        <v>0.34320000000000001</v>
      </c>
      <c r="K202" s="19">
        <v>5.8999999999999999E-3</v>
      </c>
      <c r="L202" s="19">
        <v>8.0999999999999996E-3</v>
      </c>
      <c r="M202" s="19">
        <v>9.8599999999999993E-2</v>
      </c>
      <c r="N202" s="19">
        <v>1.9699999999999999E-2</v>
      </c>
      <c r="O202" s="20">
        <v>0.30759999999999998</v>
      </c>
      <c r="P202" s="20">
        <v>0.30499074539887011</v>
      </c>
      <c r="Q202" s="19"/>
      <c r="R202" s="18">
        <v>89.759094522038637</v>
      </c>
      <c r="S202" s="21">
        <v>189255.05065383139</v>
      </c>
      <c r="T202" s="18">
        <v>61.732318464223745</v>
      </c>
      <c r="U202" s="21">
        <v>417.57872957680996</v>
      </c>
      <c r="V202" s="21">
        <v>76675.681542333157</v>
      </c>
      <c r="W202" s="21">
        <v>1225.1919839238653</v>
      </c>
      <c r="X202" s="21">
        <v>292488.69192941708</v>
      </c>
      <c r="Y202" s="21">
        <v>2452.8187112811938</v>
      </c>
      <c r="Z202" s="18">
        <v>43.769591090134803</v>
      </c>
      <c r="AA202" s="18">
        <v>35.350077812102612</v>
      </c>
      <c r="AB202" s="21">
        <v>674.62358938459272</v>
      </c>
      <c r="AC202" s="21">
        <v>154.93710881512186</v>
      </c>
      <c r="AD202" s="21">
        <v>2417.1124713493132</v>
      </c>
      <c r="AE202" s="18">
        <v>920.77370394209936</v>
      </c>
      <c r="AH202" s="21">
        <f t="shared" si="12"/>
        <v>1266.5740715125605</v>
      </c>
      <c r="AI202" s="21">
        <f t="shared" si="13"/>
        <v>2396.609019342432</v>
      </c>
      <c r="AM202" s="20">
        <f t="shared" si="14"/>
        <v>0.6336441415311409</v>
      </c>
      <c r="AN202" s="20">
        <f t="shared" si="15"/>
        <v>1.6518589023734684</v>
      </c>
    </row>
    <row r="203" spans="1:40">
      <c r="A203" s="18" t="s">
        <v>285</v>
      </c>
      <c r="B203" s="18" t="s">
        <v>27</v>
      </c>
      <c r="C203" s="18">
        <v>99.239599999999996</v>
      </c>
      <c r="D203" s="18">
        <v>40.558399999999999</v>
      </c>
      <c r="E203" s="19">
        <v>8.9999999999999993E-3</v>
      </c>
      <c r="F203" s="19">
        <v>9.0300000000000005E-2</v>
      </c>
      <c r="G203" s="18">
        <v>9.9154</v>
      </c>
      <c r="H203" s="18">
        <v>0.15640000000000001</v>
      </c>
      <c r="I203" s="18">
        <v>48.4786</v>
      </c>
      <c r="J203" s="18">
        <v>0.34670000000000001</v>
      </c>
      <c r="K203" s="19">
        <v>5.1000000000000004E-3</v>
      </c>
      <c r="L203" s="19">
        <v>7.7000000000000002E-3</v>
      </c>
      <c r="M203" s="19">
        <v>9.4899999999999998E-2</v>
      </c>
      <c r="N203" s="19">
        <v>1.9E-2</v>
      </c>
      <c r="O203" s="20">
        <v>0.31840000000000002</v>
      </c>
      <c r="P203" s="20">
        <v>0.31569913307867442</v>
      </c>
      <c r="Q203" s="19"/>
      <c r="R203" s="18">
        <v>89.706913510979163</v>
      </c>
      <c r="S203" s="21">
        <v>189584.12483793605</v>
      </c>
      <c r="T203" s="18">
        <v>53.940860793981905</v>
      </c>
      <c r="U203" s="21">
        <v>477.91329886927684</v>
      </c>
      <c r="V203" s="21">
        <v>77072.884316662123</v>
      </c>
      <c r="W203" s="21">
        <v>1211.2517464329492</v>
      </c>
      <c r="X203" s="21">
        <v>292343.36027828226</v>
      </c>
      <c r="Y203" s="21">
        <v>2477.8328881153548</v>
      </c>
      <c r="Z203" s="18">
        <v>37.834731281302972</v>
      </c>
      <c r="AA203" s="18">
        <v>33.604394957183963</v>
      </c>
      <c r="AB203" s="21">
        <v>649.3080997220876</v>
      </c>
      <c r="AC203" s="21">
        <v>149.43172931407693</v>
      </c>
      <c r="AD203" s="21">
        <v>2501.9785789259467</v>
      </c>
      <c r="AE203" s="18">
        <v>0</v>
      </c>
      <c r="AH203" s="21">
        <f t="shared" si="12"/>
        <v>1252.1629885244279</v>
      </c>
      <c r="AI203" s="21">
        <f t="shared" si="13"/>
        <v>2480.7552397874847</v>
      </c>
      <c r="AM203" s="20">
        <f t="shared" si="14"/>
        <v>0.65961718915991951</v>
      </c>
      <c r="AN203" s="20">
        <f t="shared" si="15"/>
        <v>1.6246478896258552</v>
      </c>
    </row>
    <row r="204" spans="1:40">
      <c r="A204" s="18" t="s">
        <v>286</v>
      </c>
      <c r="B204" s="18" t="s">
        <v>27</v>
      </c>
      <c r="C204" s="18">
        <v>99.212699999999998</v>
      </c>
      <c r="D204" s="18">
        <v>40.468600000000002</v>
      </c>
      <c r="E204" s="19">
        <v>8.9999999999999993E-3</v>
      </c>
      <c r="F204" s="19">
        <v>7.0900000000000005E-2</v>
      </c>
      <c r="G204" s="18">
        <v>10.089399999999999</v>
      </c>
      <c r="H204" s="18">
        <v>0.16</v>
      </c>
      <c r="I204" s="18">
        <v>48.370800000000003</v>
      </c>
      <c r="J204" s="18">
        <v>0.3523</v>
      </c>
      <c r="K204" s="19">
        <v>5.0000000000000001E-3</v>
      </c>
      <c r="L204" s="19">
        <v>6.3E-3</v>
      </c>
      <c r="M204" s="19">
        <v>0.12720000000000001</v>
      </c>
      <c r="N204" s="19">
        <v>1.9400000000000001E-2</v>
      </c>
      <c r="O204" s="20">
        <v>0.314</v>
      </c>
      <c r="P204" s="20">
        <v>0.31133645661653192</v>
      </c>
      <c r="Q204" s="19">
        <v>7.1999999999999998E-3</v>
      </c>
      <c r="R204" s="18">
        <v>89.524311027342435</v>
      </c>
      <c r="S204" s="21">
        <v>189164.36827923436</v>
      </c>
      <c r="T204" s="18">
        <v>53.940860793981905</v>
      </c>
      <c r="U204" s="21">
        <v>375.23868095051745</v>
      </c>
      <c r="V204" s="21">
        <v>78425.394741970144</v>
      </c>
      <c r="W204" s="21">
        <v>1239.1322214147817</v>
      </c>
      <c r="X204" s="21">
        <v>291693.28758150473</v>
      </c>
      <c r="Y204" s="21">
        <v>2517.8555710500132</v>
      </c>
      <c r="Z204" s="18">
        <v>37.092873805198991</v>
      </c>
      <c r="AA204" s="18">
        <v>27.494504964968701</v>
      </c>
      <c r="AB204" s="21">
        <v>870.30548245152329</v>
      </c>
      <c r="AC204" s="21">
        <v>152.57766045753118</v>
      </c>
      <c r="AD204" s="21">
        <v>2467.4034980613924</v>
      </c>
      <c r="AE204" s="18">
        <v>57.849656792173789</v>
      </c>
      <c r="AH204" s="21">
        <f t="shared" si="12"/>
        <v>1280.9851545006934</v>
      </c>
      <c r="AI204" s="21">
        <f t="shared" si="13"/>
        <v>2446.4734462728338</v>
      </c>
      <c r="AM204" s="20">
        <f t="shared" si="14"/>
        <v>0.66339234244158962</v>
      </c>
      <c r="AN204" s="20">
        <f t="shared" si="15"/>
        <v>1.6333805634199265</v>
      </c>
    </row>
    <row r="205" spans="1:40">
      <c r="A205" s="18" t="s">
        <v>287</v>
      </c>
      <c r="B205" s="18" t="s">
        <v>27</v>
      </c>
      <c r="C205" s="18">
        <v>99.414699999999996</v>
      </c>
      <c r="D205" s="18">
        <v>40.537300000000002</v>
      </c>
      <c r="E205" s="19">
        <v>9.1999999999999998E-3</v>
      </c>
      <c r="F205" s="19">
        <v>6.4000000000000001E-2</v>
      </c>
      <c r="G205" s="18">
        <v>10.0991</v>
      </c>
      <c r="H205" s="18">
        <v>0.15890000000000001</v>
      </c>
      <c r="I205" s="18">
        <v>48.3429</v>
      </c>
      <c r="J205" s="18">
        <v>0.34799999999999998</v>
      </c>
      <c r="K205" s="19">
        <v>6.0000000000000001E-3</v>
      </c>
      <c r="L205" s="19">
        <v>4.4999999999999997E-3</v>
      </c>
      <c r="M205" s="19">
        <v>8.8700000000000001E-2</v>
      </c>
      <c r="N205" s="19">
        <v>1.9099999999999999E-2</v>
      </c>
      <c r="O205" s="20">
        <v>0.31490000000000001</v>
      </c>
      <c r="P205" s="20">
        <v>0.3122288222565156</v>
      </c>
      <c r="Q205" s="19">
        <v>7.1999999999999998E-3</v>
      </c>
      <c r="R205" s="18">
        <v>89.50987935206237</v>
      </c>
      <c r="S205" s="21">
        <v>189485.49606968879</v>
      </c>
      <c r="T205" s="18">
        <v>55.139546589403722</v>
      </c>
      <c r="U205" s="21">
        <v>338.72038901034017</v>
      </c>
      <c r="V205" s="21">
        <v>78500.79331165686</v>
      </c>
      <c r="W205" s="21">
        <v>1230.6131873925551</v>
      </c>
      <c r="X205" s="21">
        <v>291525.0405662905</v>
      </c>
      <c r="Y205" s="21">
        <v>2487.123868082329</v>
      </c>
      <c r="Z205" s="18">
        <v>44.511448566238791</v>
      </c>
      <c r="AA205" s="18">
        <v>19.638932117834784</v>
      </c>
      <c r="AB205" s="21">
        <v>606.887549476809</v>
      </c>
      <c r="AC205" s="21">
        <v>150.2182120999405</v>
      </c>
      <c r="AD205" s="21">
        <v>2474.4756736927789</v>
      </c>
      <c r="AE205" s="18">
        <v>57.849656792173789</v>
      </c>
      <c r="AH205" s="21">
        <f t="shared" si="12"/>
        <v>1272.178381563501</v>
      </c>
      <c r="AI205" s="21">
        <f t="shared" si="13"/>
        <v>2453.4856313099217</v>
      </c>
      <c r="AM205" s="20">
        <f t="shared" si="14"/>
        <v>0.66631773050421428</v>
      </c>
      <c r="AN205" s="20">
        <f t="shared" si="15"/>
        <v>1.6205930257453725</v>
      </c>
    </row>
    <row r="206" spans="1:40">
      <c r="A206" s="18" t="s">
        <v>288</v>
      </c>
      <c r="B206" s="18" t="s">
        <v>27</v>
      </c>
      <c r="C206" s="18">
        <v>99.184799999999996</v>
      </c>
      <c r="D206" s="18">
        <v>40.540500000000002</v>
      </c>
      <c r="E206" s="19">
        <v>1.03E-2</v>
      </c>
      <c r="F206" s="19">
        <v>5.9299999999999999E-2</v>
      </c>
      <c r="G206" s="18">
        <v>9.8401999999999994</v>
      </c>
      <c r="H206" s="18">
        <v>0.1555</v>
      </c>
      <c r="I206" s="18">
        <v>48.616300000000003</v>
      </c>
      <c r="J206" s="18">
        <v>0.37090000000000001</v>
      </c>
      <c r="K206" s="19">
        <v>5.4999999999999997E-3</v>
      </c>
      <c r="L206" s="19">
        <v>5.5999999999999999E-3</v>
      </c>
      <c r="M206" s="19">
        <v>6.9099999999999995E-2</v>
      </c>
      <c r="N206" s="19">
        <v>1.9800000000000002E-2</v>
      </c>
      <c r="O206" s="20">
        <v>0.29880000000000001</v>
      </c>
      <c r="P206" s="20">
        <v>0.29626539247458517</v>
      </c>
      <c r="Q206" s="19">
        <v>8.2000000000000007E-3</v>
      </c>
      <c r="R206" s="18">
        <v>89.803000291390617</v>
      </c>
      <c r="S206" s="21">
        <v>189500.45398714807</v>
      </c>
      <c r="T206" s="18">
        <v>61.732318464223745</v>
      </c>
      <c r="U206" s="21">
        <v>313.84561044239331</v>
      </c>
      <c r="V206" s="21">
        <v>76488.351075379571</v>
      </c>
      <c r="W206" s="21">
        <v>1204.281627687491</v>
      </c>
      <c r="X206" s="21">
        <v>293173.74070821051</v>
      </c>
      <c r="Y206" s="21">
        <v>2650.7880536544139</v>
      </c>
      <c r="Z206" s="18">
        <v>40.802161185718887</v>
      </c>
      <c r="AA206" s="18">
        <v>24.439559968861065</v>
      </c>
      <c r="AB206" s="21">
        <v>472.78387450786357</v>
      </c>
      <c r="AC206" s="21">
        <v>155.72359160098546</v>
      </c>
      <c r="AD206" s="21">
        <v>2347.962309620204</v>
      </c>
      <c r="AE206" s="18">
        <v>65.884331346642369</v>
      </c>
      <c r="AH206" s="21">
        <f t="shared" si="12"/>
        <v>1244.9574470303612</v>
      </c>
      <c r="AI206" s="21">
        <f t="shared" si="13"/>
        <v>2328.0454323131298</v>
      </c>
      <c r="AM206" s="20">
        <f t="shared" si="14"/>
        <v>0.61257793762891277</v>
      </c>
      <c r="AN206" s="20">
        <f t="shared" si="15"/>
        <v>1.6276432025622449</v>
      </c>
    </row>
    <row r="207" spans="1:40">
      <c r="A207" s="18" t="s">
        <v>289</v>
      </c>
      <c r="B207" s="18" t="s">
        <v>27</v>
      </c>
      <c r="C207" s="18">
        <v>98.867400000000004</v>
      </c>
      <c r="D207" s="18">
        <v>40.549300000000002</v>
      </c>
      <c r="E207" s="19">
        <v>9.9000000000000008E-3</v>
      </c>
      <c r="F207" s="19">
        <v>5.8799999999999998E-2</v>
      </c>
      <c r="G207" s="18">
        <v>9.7807999999999993</v>
      </c>
      <c r="H207" s="18">
        <v>0.159</v>
      </c>
      <c r="I207" s="18">
        <v>48.529600000000002</v>
      </c>
      <c r="J207" s="18">
        <v>0.35930000000000001</v>
      </c>
      <c r="K207" s="19">
        <v>5.4000000000000003E-3</v>
      </c>
      <c r="L207" s="19">
        <v>8.9999999999999998E-4</v>
      </c>
      <c r="M207" s="19">
        <v>0.1149</v>
      </c>
      <c r="N207" s="19"/>
      <c r="O207" s="20">
        <v>0.29139999999999999</v>
      </c>
      <c r="P207" s="20">
        <v>0.2889281638791637</v>
      </c>
      <c r="Q207" s="19">
        <v>6.4000000000000003E-3</v>
      </c>
      <c r="R207" s="18">
        <v>89.842033459745707</v>
      </c>
      <c r="S207" s="21">
        <v>189541.58826016117</v>
      </c>
      <c r="T207" s="18">
        <v>59.334946873380105</v>
      </c>
      <c r="U207" s="21">
        <v>311.19935740325002</v>
      </c>
      <c r="V207" s="21">
        <v>76026.631999153717</v>
      </c>
      <c r="W207" s="21">
        <v>1231.3876450309392</v>
      </c>
      <c r="X207" s="21">
        <v>292650.90858566307</v>
      </c>
      <c r="Y207" s="21">
        <v>2567.8839247183359</v>
      </c>
      <c r="Z207" s="18">
        <v>40.060303709614914</v>
      </c>
      <c r="AA207" s="18">
        <v>3.9277864235669573</v>
      </c>
      <c r="AB207" s="21">
        <v>786.14858438427689</v>
      </c>
      <c r="AC207" s="21">
        <v>1057.0328642006284</v>
      </c>
      <c r="AD207" s="21">
        <v>2289.8133099843621</v>
      </c>
      <c r="AE207" s="18">
        <v>51.421917148598929</v>
      </c>
      <c r="AH207" s="21">
        <f t="shared" si="12"/>
        <v>1272.9789972850638</v>
      </c>
      <c r="AI207" s="21">
        <f t="shared" si="13"/>
        <v>2270.3896886748526</v>
      </c>
      <c r="AM207" s="20">
        <f t="shared" si="14"/>
        <v>0.5948616209882277</v>
      </c>
      <c r="AN207" s="20">
        <f t="shared" si="15"/>
        <v>1.6743856248942264</v>
      </c>
    </row>
    <row r="208" spans="1:40">
      <c r="A208" s="18" t="s">
        <v>290</v>
      </c>
      <c r="B208" s="18" t="s">
        <v>27</v>
      </c>
      <c r="C208" s="18">
        <v>98.8352</v>
      </c>
      <c r="D208" s="18">
        <v>40.6434</v>
      </c>
      <c r="E208" s="19">
        <v>9.7000000000000003E-3</v>
      </c>
      <c r="F208" s="19">
        <v>5.8099999999999999E-2</v>
      </c>
      <c r="G208" s="18">
        <v>9.7941000000000003</v>
      </c>
      <c r="H208" s="18">
        <v>0.15740000000000001</v>
      </c>
      <c r="I208" s="18">
        <v>48.575800000000001</v>
      </c>
      <c r="J208" s="18">
        <v>0.36130000000000001</v>
      </c>
      <c r="K208" s="19">
        <v>5.4000000000000003E-3</v>
      </c>
      <c r="L208" s="19">
        <v>2.3999999999999998E-3</v>
      </c>
      <c r="M208" s="19">
        <v>7.1800000000000003E-2</v>
      </c>
      <c r="N208" s="19">
        <v>1.8599999999999998E-2</v>
      </c>
      <c r="O208" s="20">
        <v>0.2954</v>
      </c>
      <c r="P208" s="20">
        <v>0.29289423339020232</v>
      </c>
      <c r="Q208" s="19">
        <v>6.4999999999999997E-3</v>
      </c>
      <c r="R208" s="18">
        <v>89.838315422783054</v>
      </c>
      <c r="S208" s="21">
        <v>189981.4445204488</v>
      </c>
      <c r="T208" s="18">
        <v>58.136261077958281</v>
      </c>
      <c r="U208" s="21">
        <v>307.49460314844947</v>
      </c>
      <c r="V208" s="21">
        <v>76130.013543157154</v>
      </c>
      <c r="W208" s="21">
        <v>1218.9963228167917</v>
      </c>
      <c r="X208" s="21">
        <v>292929.51116999629</v>
      </c>
      <c r="Y208" s="21">
        <v>2582.1777400521423</v>
      </c>
      <c r="Z208" s="18">
        <v>40.060303709614914</v>
      </c>
      <c r="AA208" s="18">
        <v>10.474097129511886</v>
      </c>
      <c r="AB208" s="21">
        <v>491.25733993725919</v>
      </c>
      <c r="AC208" s="21">
        <v>146.28579817062266</v>
      </c>
      <c r="AD208" s="21">
        <v>2321.2452016794118</v>
      </c>
      <c r="AE208" s="18">
        <v>52.225384604045779</v>
      </c>
      <c r="AH208" s="21">
        <f t="shared" si="12"/>
        <v>1260.1691457400573</v>
      </c>
      <c r="AI208" s="21">
        <f t="shared" si="13"/>
        <v>2301.5549555063535</v>
      </c>
      <c r="AM208" s="20">
        <f t="shared" si="14"/>
        <v>0.60327287590456546</v>
      </c>
      <c r="AN208" s="20">
        <f t="shared" si="15"/>
        <v>1.6552855924893317</v>
      </c>
    </row>
    <row r="209" spans="1:40">
      <c r="A209" s="18" t="s">
        <v>291</v>
      </c>
      <c r="B209" s="18" t="s">
        <v>27</v>
      </c>
      <c r="C209" s="18">
        <v>98.592600000000004</v>
      </c>
      <c r="D209" s="18">
        <v>40.652099999999997</v>
      </c>
      <c r="E209" s="19">
        <v>9.1999999999999998E-3</v>
      </c>
      <c r="F209" s="19">
        <v>5.7099999999999998E-2</v>
      </c>
      <c r="G209" s="18">
        <v>9.7775999999999996</v>
      </c>
      <c r="H209" s="18">
        <v>0.1578</v>
      </c>
      <c r="I209" s="18">
        <v>48.583799999999997</v>
      </c>
      <c r="J209" s="18">
        <v>0.36</v>
      </c>
      <c r="K209" s="19">
        <v>5.4999999999999997E-3</v>
      </c>
      <c r="L209" s="19">
        <v>9.4000000000000004E-3</v>
      </c>
      <c r="M209" s="19">
        <v>7.0800000000000002E-2</v>
      </c>
      <c r="N209" s="19">
        <v>1.8100000000000002E-2</v>
      </c>
      <c r="O209" s="20">
        <v>0.29010000000000002</v>
      </c>
      <c r="P209" s="20">
        <v>0.28763919128807613</v>
      </c>
      <c r="Q209" s="19">
        <v>8.5000000000000006E-3</v>
      </c>
      <c r="R209" s="18">
        <v>89.855198953486308</v>
      </c>
      <c r="S209" s="21">
        <v>190022.11135854124</v>
      </c>
      <c r="T209" s="18">
        <v>55.139546589403722</v>
      </c>
      <c r="U209" s="21">
        <v>302.20209707016289</v>
      </c>
      <c r="V209" s="21">
        <v>76001.758244205528</v>
      </c>
      <c r="W209" s="21">
        <v>1222.0941533703283</v>
      </c>
      <c r="X209" s="21">
        <v>292977.7540417423</v>
      </c>
      <c r="Y209" s="21">
        <v>2572.8867600851681</v>
      </c>
      <c r="Z209" s="18">
        <v>40.802161185718887</v>
      </c>
      <c r="AA209" s="18">
        <v>41.023547090588217</v>
      </c>
      <c r="AB209" s="21">
        <v>484.41531570414975</v>
      </c>
      <c r="AC209" s="21">
        <v>142.35338424130487</v>
      </c>
      <c r="AD209" s="21">
        <v>2279.5979451834714</v>
      </c>
      <c r="AE209" s="18">
        <v>68.294733712982946</v>
      </c>
      <c r="AH209" s="21">
        <f t="shared" si="12"/>
        <v>1263.3716086263087</v>
      </c>
      <c r="AI209" s="21">
        <f t="shared" si="13"/>
        <v>2260.2609769546152</v>
      </c>
      <c r="AM209" s="20">
        <f t="shared" si="14"/>
        <v>0.59135360802560266</v>
      </c>
      <c r="AN209" s="20">
        <f t="shared" si="15"/>
        <v>1.6622926071879787</v>
      </c>
    </row>
    <row r="210" spans="1:40">
      <c r="A210" s="18" t="s">
        <v>292</v>
      </c>
      <c r="B210" s="18" t="s">
        <v>27</v>
      </c>
      <c r="C210" s="18">
        <v>98.786600000000007</v>
      </c>
      <c r="D210" s="18">
        <v>40.653300000000002</v>
      </c>
      <c r="E210" s="19">
        <v>1.04E-2</v>
      </c>
      <c r="F210" s="19">
        <v>6.1400000000000003E-2</v>
      </c>
      <c r="G210" s="18">
        <v>9.7787000000000006</v>
      </c>
      <c r="H210" s="18">
        <v>0.1565</v>
      </c>
      <c r="I210" s="18">
        <v>48.579500000000003</v>
      </c>
      <c r="J210" s="18">
        <v>0.36199999999999999</v>
      </c>
      <c r="K210" s="19">
        <v>4.5999999999999999E-3</v>
      </c>
      <c r="L210" s="19">
        <v>3.8999999999999998E-3</v>
      </c>
      <c r="M210" s="19">
        <v>7.1800000000000003E-2</v>
      </c>
      <c r="N210" s="19">
        <v>2.0299999999999999E-2</v>
      </c>
      <c r="O210" s="20">
        <v>0.29270000000000002</v>
      </c>
      <c r="P210" s="20">
        <v>0.29021713647025127</v>
      </c>
      <c r="Q210" s="19">
        <v>5.0000000000000001E-3</v>
      </c>
      <c r="R210" s="18">
        <v>89.85336650554828</v>
      </c>
      <c r="S210" s="21">
        <v>190027.72057758851</v>
      </c>
      <c r="T210" s="18">
        <v>62.331661361934643</v>
      </c>
      <c r="U210" s="21">
        <v>324.95987320679512</v>
      </c>
      <c r="V210" s="21">
        <v>76010.308597468989</v>
      </c>
      <c r="W210" s="21">
        <v>1212.0262040713333</v>
      </c>
      <c r="X210" s="21">
        <v>292951.82349817886</v>
      </c>
      <c r="Y210" s="21">
        <v>2587.1805754189745</v>
      </c>
      <c r="Z210" s="18">
        <v>34.125443900783068</v>
      </c>
      <c r="AA210" s="18">
        <v>17.020407835456815</v>
      </c>
      <c r="AB210" s="21">
        <v>491.25733993725919</v>
      </c>
      <c r="AC210" s="21">
        <v>159.65600553030322</v>
      </c>
      <c r="AD210" s="21">
        <v>2300.0286747852538</v>
      </c>
      <c r="AE210" s="18">
        <v>40.173372772342915</v>
      </c>
      <c r="AH210" s="21">
        <f t="shared" si="12"/>
        <v>1252.9636042459906</v>
      </c>
      <c r="AI210" s="21">
        <f t="shared" si="13"/>
        <v>2280.5184003950908</v>
      </c>
      <c r="AM210" s="20">
        <f t="shared" si="14"/>
        <v>0.59677351472277684</v>
      </c>
      <c r="AN210" s="20">
        <f t="shared" si="15"/>
        <v>1.6484127315958723</v>
      </c>
    </row>
    <row r="211" spans="1:40">
      <c r="A211" s="18" t="s">
        <v>293</v>
      </c>
      <c r="B211" s="18" t="s">
        <v>27</v>
      </c>
      <c r="C211" s="18">
        <v>99.664699999999996</v>
      </c>
      <c r="D211" s="18">
        <v>40.606200000000001</v>
      </c>
      <c r="E211" s="19">
        <v>8.5000000000000006E-3</v>
      </c>
      <c r="F211" s="19">
        <v>8.6999999999999994E-2</v>
      </c>
      <c r="G211" s="18">
        <v>9.7927999999999997</v>
      </c>
      <c r="H211" s="18">
        <v>0.15440000000000001</v>
      </c>
      <c r="I211" s="18">
        <v>48.532699999999998</v>
      </c>
      <c r="J211" s="18">
        <v>0.3508</v>
      </c>
      <c r="K211" s="19">
        <v>5.7999999999999996E-3</v>
      </c>
      <c r="L211" s="19">
        <v>1.6999999999999999E-3</v>
      </c>
      <c r="M211" s="19">
        <v>9.8699999999999996E-2</v>
      </c>
      <c r="N211" s="19">
        <v>1.8800000000000001E-2</v>
      </c>
      <c r="O211" s="20">
        <v>0.33429999999999999</v>
      </c>
      <c r="P211" s="20">
        <v>0.33146425938505292</v>
      </c>
      <c r="Q211" s="19">
        <v>8.2000000000000007E-3</v>
      </c>
      <c r="R211" s="18">
        <v>89.831421572853742</v>
      </c>
      <c r="S211" s="21">
        <v>189807.55872998439</v>
      </c>
      <c r="T211" s="18">
        <v>50.94414630542736</v>
      </c>
      <c r="U211" s="21">
        <v>460.44802881093113</v>
      </c>
      <c r="V211" s="21">
        <v>76119.908580209449</v>
      </c>
      <c r="W211" s="21">
        <v>1195.7625936652644</v>
      </c>
      <c r="X211" s="21">
        <v>292669.60269846465</v>
      </c>
      <c r="Y211" s="21">
        <v>2507.1352095496586</v>
      </c>
      <c r="Z211" s="18">
        <v>43.027733614030822</v>
      </c>
      <c r="AA211" s="18">
        <v>7.4191521334042516</v>
      </c>
      <c r="AB211" s="21">
        <v>675.30779180790364</v>
      </c>
      <c r="AC211" s="21">
        <v>147.85876374234982</v>
      </c>
      <c r="AD211" s="21">
        <v>2626.9203484137688</v>
      </c>
      <c r="AE211" s="18">
        <v>65.884331346642369</v>
      </c>
      <c r="AH211" s="21">
        <f t="shared" si="12"/>
        <v>1236.1506740931691</v>
      </c>
      <c r="AI211" s="21">
        <f t="shared" si="13"/>
        <v>2604.6371754427014</v>
      </c>
      <c r="AM211" s="20">
        <f t="shared" si="14"/>
        <v>0.68323097077753692</v>
      </c>
      <c r="AN211" s="20">
        <f t="shared" si="15"/>
        <v>1.6239518637763553</v>
      </c>
    </row>
    <row r="212" spans="1:40">
      <c r="A212" s="18" t="s">
        <v>294</v>
      </c>
      <c r="B212" s="18" t="s">
        <v>27</v>
      </c>
      <c r="C212" s="18">
        <v>98.5989</v>
      </c>
      <c r="D212" s="18">
        <v>40.690100000000001</v>
      </c>
      <c r="E212" s="19">
        <v>9.4999999999999998E-3</v>
      </c>
      <c r="F212" s="19">
        <v>8.2000000000000003E-2</v>
      </c>
      <c r="G212" s="18">
        <v>9.6755999999999993</v>
      </c>
      <c r="H212" s="18">
        <v>0.15670000000000001</v>
      </c>
      <c r="I212" s="18">
        <v>48.590800000000002</v>
      </c>
      <c r="J212" s="18">
        <v>0.34339999999999998</v>
      </c>
      <c r="K212" s="19">
        <v>6.7999999999999996E-3</v>
      </c>
      <c r="L212" s="19">
        <v>5.9999999999999995E-4</v>
      </c>
      <c r="M212" s="19">
        <v>9.8299999999999998E-2</v>
      </c>
      <c r="N212" s="19">
        <v>1.9800000000000002E-2</v>
      </c>
      <c r="O212" s="20">
        <v>0.3206</v>
      </c>
      <c r="P212" s="20">
        <v>0.31788047130974562</v>
      </c>
      <c r="Q212" s="19">
        <v>5.7999999999999996E-3</v>
      </c>
      <c r="R212" s="18">
        <v>89.951696308992041</v>
      </c>
      <c r="S212" s="21">
        <v>190199.73662837051</v>
      </c>
      <c r="T212" s="18">
        <v>56.937575282536457</v>
      </c>
      <c r="U212" s="21">
        <v>433.98549841949836</v>
      </c>
      <c r="V212" s="21">
        <v>75208.907305231856</v>
      </c>
      <c r="W212" s="21">
        <v>1213.5751193481019</v>
      </c>
      <c r="X212" s="21">
        <v>293019.96655452007</v>
      </c>
      <c r="Y212" s="21">
        <v>2454.2480928145742</v>
      </c>
      <c r="Z212" s="18">
        <v>50.446308375070622</v>
      </c>
      <c r="AA212" s="18">
        <v>2.6185242823779715</v>
      </c>
      <c r="AB212" s="21">
        <v>672.57098211465984</v>
      </c>
      <c r="AC212" s="21">
        <v>155.72359160098546</v>
      </c>
      <c r="AD212" s="21">
        <v>2519.2661193582244</v>
      </c>
      <c r="AE212" s="18">
        <v>46.601112415917768</v>
      </c>
      <c r="AH212" s="21">
        <f t="shared" si="12"/>
        <v>1254.5648356891165</v>
      </c>
      <c r="AI212" s="21">
        <f t="shared" si="13"/>
        <v>2497.8961365448104</v>
      </c>
      <c r="AM212" s="20">
        <f t="shared" si="14"/>
        <v>0.64661549953719732</v>
      </c>
      <c r="AN212" s="20">
        <f t="shared" si="15"/>
        <v>1.6681067185267344</v>
      </c>
    </row>
    <row r="213" spans="1:40">
      <c r="A213" s="18" t="s">
        <v>295</v>
      </c>
      <c r="B213" s="18" t="s">
        <v>27</v>
      </c>
      <c r="C213" s="18">
        <v>98.654899999999998</v>
      </c>
      <c r="D213" s="18">
        <v>40.738</v>
      </c>
      <c r="E213" s="19">
        <v>1.0200000000000001E-2</v>
      </c>
      <c r="F213" s="19">
        <v>8.5999999999999993E-2</v>
      </c>
      <c r="G213" s="18">
        <v>9.7004999999999999</v>
      </c>
      <c r="H213" s="18">
        <v>0.15670000000000001</v>
      </c>
      <c r="I213" s="18">
        <v>48.613900000000001</v>
      </c>
      <c r="J213" s="18">
        <v>0.34389999999999998</v>
      </c>
      <c r="K213" s="19">
        <v>6.4000000000000003E-3</v>
      </c>
      <c r="L213" s="19"/>
      <c r="M213" s="19"/>
      <c r="N213" s="19">
        <v>1.95E-2</v>
      </c>
      <c r="O213" s="20">
        <v>0.31859999999999999</v>
      </c>
      <c r="P213" s="20">
        <v>0.31589743655422631</v>
      </c>
      <c r="Q213" s="19">
        <v>6.1999999999999998E-3</v>
      </c>
      <c r="R213" s="18">
        <v>89.932745519542735</v>
      </c>
      <c r="S213" s="21">
        <v>190423.63795533942</v>
      </c>
      <c r="T213" s="18">
        <v>61.132975566512833</v>
      </c>
      <c r="U213" s="21">
        <v>455.15552273264456</v>
      </c>
      <c r="V213" s="21">
        <v>75402.456210922493</v>
      </c>
      <c r="W213" s="21">
        <v>1213.5751193481019</v>
      </c>
      <c r="X213" s="21">
        <v>293159.26784668671</v>
      </c>
      <c r="Y213" s="21">
        <v>2457.8215466480256</v>
      </c>
      <c r="Z213" s="18">
        <v>47.478878470654706</v>
      </c>
      <c r="AA213" s="18">
        <v>0.8728414274593238</v>
      </c>
      <c r="AB213" s="21">
        <v>0</v>
      </c>
      <c r="AC213" s="21">
        <v>153.36414324339475</v>
      </c>
      <c r="AD213" s="21">
        <v>2503.5501735106996</v>
      </c>
      <c r="AE213" s="18">
        <v>49.814982237705202</v>
      </c>
      <c r="AH213" s="21">
        <f t="shared" si="12"/>
        <v>1254.5648356891165</v>
      </c>
      <c r="AI213" s="21">
        <f t="shared" si="13"/>
        <v>2482.3135031290599</v>
      </c>
      <c r="AM213" s="20">
        <f t="shared" si="14"/>
        <v>0.64392926656069716</v>
      </c>
      <c r="AN213" s="20">
        <f t="shared" si="15"/>
        <v>1.6638248920960022</v>
      </c>
    </row>
    <row r="214" spans="1:40">
      <c r="A214" s="18" t="s">
        <v>296</v>
      </c>
      <c r="B214" s="18" t="s">
        <v>27</v>
      </c>
      <c r="C214" s="18">
        <v>99.021799999999999</v>
      </c>
      <c r="D214" s="18">
        <v>40.688000000000002</v>
      </c>
      <c r="E214" s="19">
        <v>9.4000000000000004E-3</v>
      </c>
      <c r="F214" s="19">
        <v>8.5199999999999998E-2</v>
      </c>
      <c r="G214" s="18">
        <v>9.7553999999999998</v>
      </c>
      <c r="H214" s="18">
        <v>0.157</v>
      </c>
      <c r="I214" s="18">
        <v>48.5045</v>
      </c>
      <c r="J214" s="18">
        <v>0.3468</v>
      </c>
      <c r="K214" s="19">
        <v>6.6E-3</v>
      </c>
      <c r="L214" s="19">
        <v>1.6999999999999999E-3</v>
      </c>
      <c r="M214" s="19">
        <v>9.6299999999999997E-2</v>
      </c>
      <c r="N214" s="19">
        <v>1.9199999999999998E-2</v>
      </c>
      <c r="O214" s="20">
        <v>0.3221</v>
      </c>
      <c r="P214" s="20">
        <v>0.31936774737638512</v>
      </c>
      <c r="Q214" s="19">
        <v>7.7999999999999996E-3</v>
      </c>
      <c r="R214" s="18">
        <v>89.861027027456245</v>
      </c>
      <c r="S214" s="21">
        <v>190189.92049503783</v>
      </c>
      <c r="T214" s="18">
        <v>56.338232384825552</v>
      </c>
      <c r="U214" s="21">
        <v>450.92151787001535</v>
      </c>
      <c r="V214" s="21">
        <v>75829.196569252439</v>
      </c>
      <c r="W214" s="21">
        <v>1215.8984922632544</v>
      </c>
      <c r="X214" s="21">
        <v>292499.54657555994</v>
      </c>
      <c r="Y214" s="21">
        <v>2478.5475788820454</v>
      </c>
      <c r="Z214" s="18">
        <v>48.96259342286266</v>
      </c>
      <c r="AA214" s="18">
        <v>7.4191521334042516</v>
      </c>
      <c r="AB214" s="21">
        <v>658.88693364844096</v>
      </c>
      <c r="AC214" s="21">
        <v>151.00469488580404</v>
      </c>
      <c r="AD214" s="21">
        <v>2531.0530787438679</v>
      </c>
      <c r="AE214" s="18">
        <v>62.670461524854929</v>
      </c>
      <c r="AH214" s="21">
        <f t="shared" si="12"/>
        <v>1256.9666828538052</v>
      </c>
      <c r="AI214" s="21">
        <f t="shared" si="13"/>
        <v>2509.5831116066233</v>
      </c>
      <c r="AM214" s="20">
        <f t="shared" si="14"/>
        <v>0.65616416737145467</v>
      </c>
      <c r="AN214" s="20">
        <f t="shared" si="15"/>
        <v>1.657628907759634</v>
      </c>
    </row>
    <row r="215" spans="1:40">
      <c r="A215" s="18" t="s">
        <v>297</v>
      </c>
      <c r="B215" s="18" t="s">
        <v>27</v>
      </c>
      <c r="C215" s="18">
        <v>99.319900000000004</v>
      </c>
      <c r="D215" s="18">
        <v>40.696800000000003</v>
      </c>
      <c r="E215" s="19">
        <v>9.1999999999999998E-3</v>
      </c>
      <c r="F215" s="19">
        <v>0.22409999999999999</v>
      </c>
      <c r="G215" s="18">
        <v>9.6959</v>
      </c>
      <c r="H215" s="18">
        <v>0.15609999999999999</v>
      </c>
      <c r="I215" s="18">
        <v>48.308500000000002</v>
      </c>
      <c r="J215" s="18">
        <v>0.42909999999999998</v>
      </c>
      <c r="K215" s="19">
        <v>7.9000000000000008E-3</v>
      </c>
      <c r="L215" s="19">
        <v>1.5E-3</v>
      </c>
      <c r="M215" s="19">
        <v>0.1244</v>
      </c>
      <c r="N215" s="19">
        <v>1.9699999999999999E-2</v>
      </c>
      <c r="O215" s="20">
        <v>0.32</v>
      </c>
      <c r="P215" s="20">
        <v>0.31728556088308985</v>
      </c>
      <c r="Q215" s="19">
        <v>6.7000000000000002E-3</v>
      </c>
      <c r="R215" s="18">
        <v>89.879860419707001</v>
      </c>
      <c r="S215" s="21">
        <v>190231.05476805093</v>
      </c>
      <c r="T215" s="18">
        <v>55.139546589403722</v>
      </c>
      <c r="U215" s="21"/>
      <c r="V215" s="21">
        <v>75366.700188184463</v>
      </c>
      <c r="W215" s="21">
        <v>1208.9283735177962</v>
      </c>
      <c r="X215" s="21">
        <v>291317.59621778264</v>
      </c>
      <c r="Y215" s="21"/>
      <c r="Z215" s="18">
        <v>58.606740612214409</v>
      </c>
      <c r="AA215" s="18">
        <v>6.5463107059449284</v>
      </c>
      <c r="AB215" s="21">
        <v>851.14781459881669</v>
      </c>
      <c r="AC215" s="21">
        <v>154.93710881512186</v>
      </c>
      <c r="AD215" s="21">
        <v>2514.5513356039669</v>
      </c>
      <c r="AE215" s="18">
        <v>53.832319514939499</v>
      </c>
      <c r="AH215" s="21">
        <f t="shared" si="12"/>
        <v>1249.7611413597388</v>
      </c>
      <c r="AI215" s="21">
        <f t="shared" si="13"/>
        <v>2493.2213465200853</v>
      </c>
      <c r="AM215" s="20">
        <f t="shared" si="14"/>
        <v>0.65053892754417386</v>
      </c>
      <c r="AN215" s="20">
        <f t="shared" si="15"/>
        <v>1.6582404937979078</v>
      </c>
    </row>
    <row r="216" spans="1:40">
      <c r="A216" s="18" t="s">
        <v>298</v>
      </c>
      <c r="B216" s="18" t="s">
        <v>27</v>
      </c>
      <c r="C216" s="18">
        <v>99.477199999999996</v>
      </c>
      <c r="D216" s="18">
        <v>40.632399999999997</v>
      </c>
      <c r="E216" s="19">
        <v>9.2999999999999992E-3</v>
      </c>
      <c r="F216" s="19">
        <v>8.8499999999999995E-2</v>
      </c>
      <c r="G216" s="18">
        <v>9.8213000000000008</v>
      </c>
      <c r="H216" s="18">
        <v>0.15509999999999999</v>
      </c>
      <c r="I216" s="18">
        <v>48.4131</v>
      </c>
      <c r="J216" s="18">
        <v>0.34539999999999998</v>
      </c>
      <c r="K216" s="19">
        <v>6.6E-3</v>
      </c>
      <c r="L216" s="19">
        <v>1.2999999999999999E-3</v>
      </c>
      <c r="M216" s="19">
        <v>9.5799999999999996E-2</v>
      </c>
      <c r="N216" s="19"/>
      <c r="O216" s="20">
        <v>0.32150000000000001</v>
      </c>
      <c r="P216" s="20">
        <v>0.31877283694972935</v>
      </c>
      <c r="Q216" s="19">
        <v>7.7999999999999996E-3</v>
      </c>
      <c r="R216" s="18">
        <v>89.782232355629787</v>
      </c>
      <c r="S216" s="21">
        <v>189930.0266791824</v>
      </c>
      <c r="T216" s="18">
        <v>55.738889487114633</v>
      </c>
      <c r="U216" s="21">
        <v>468.38678792836095</v>
      </c>
      <c r="V216" s="21">
        <v>76341.440460216807</v>
      </c>
      <c r="W216" s="21">
        <v>1201.1837971339539</v>
      </c>
      <c r="X216" s="21">
        <v>291948.37176586175</v>
      </c>
      <c r="Y216" s="21">
        <v>2468.5419081483806</v>
      </c>
      <c r="Z216" s="18">
        <v>48.96259342286266</v>
      </c>
      <c r="AA216" s="18">
        <v>5.6734692784856042</v>
      </c>
      <c r="AB216" s="21">
        <v>655.46592153188612</v>
      </c>
      <c r="AC216" s="21">
        <v>799.85299322324329</v>
      </c>
      <c r="AD216" s="21">
        <v>2526.3382949896109</v>
      </c>
      <c r="AE216" s="18">
        <v>62.670461524854929</v>
      </c>
      <c r="AH216" s="21">
        <f t="shared" si="12"/>
        <v>1241.7549841441096</v>
      </c>
      <c r="AI216" s="21">
        <f t="shared" si="13"/>
        <v>2504.9083215818987</v>
      </c>
      <c r="AM216" s="20">
        <f t="shared" si="14"/>
        <v>0.66061099557694858</v>
      </c>
      <c r="AN216" s="20">
        <f t="shared" si="15"/>
        <v>1.6265805002608187</v>
      </c>
    </row>
    <row r="217" spans="1:40">
      <c r="A217" s="18" t="s">
        <v>299</v>
      </c>
      <c r="B217" s="18" t="s">
        <v>41</v>
      </c>
      <c r="C217" s="18">
        <v>99.561400000000006</v>
      </c>
      <c r="D217" s="18">
        <v>40.547800000000002</v>
      </c>
      <c r="E217" s="19">
        <v>7.9000000000000008E-3</v>
      </c>
      <c r="F217" s="19">
        <v>6.4000000000000001E-2</v>
      </c>
      <c r="G217" s="18">
        <v>9.9838000000000005</v>
      </c>
      <c r="H217" s="18">
        <v>0.15429999999999999</v>
      </c>
      <c r="I217" s="18">
        <v>48.502699999999997</v>
      </c>
      <c r="J217" s="18">
        <v>0.31140000000000001</v>
      </c>
      <c r="K217" s="19">
        <v>4.4999999999999997E-3</v>
      </c>
      <c r="L217" s="19">
        <v>7.6E-3</v>
      </c>
      <c r="M217" s="19">
        <v>6.0999999999999999E-2</v>
      </c>
      <c r="N217" s="19">
        <v>1.9E-2</v>
      </c>
      <c r="O217" s="20">
        <v>0.32940000000000003</v>
      </c>
      <c r="P217" s="20">
        <v>0.32660582423403062</v>
      </c>
      <c r="Q217" s="19">
        <v>6.4999999999999997E-3</v>
      </c>
      <c r="R217" s="18">
        <v>89.647875264394941</v>
      </c>
      <c r="S217" s="21">
        <v>189534.57673635209</v>
      </c>
      <c r="T217" s="18">
        <v>47.348088919161903</v>
      </c>
      <c r="U217" s="21">
        <v>338.72038901034017</v>
      </c>
      <c r="V217" s="21">
        <v>77604.560828679765</v>
      </c>
      <c r="W217" s="21">
        <v>1194.9881360268801</v>
      </c>
      <c r="X217" s="21">
        <v>292488.69192941708</v>
      </c>
      <c r="Y217" s="21">
        <v>2225.5470474736703</v>
      </c>
      <c r="Z217" s="18">
        <v>33.383586424679088</v>
      </c>
      <c r="AA217" s="18">
        <v>33.167974243454303</v>
      </c>
      <c r="AB217" s="21">
        <v>417.36347821967701</v>
      </c>
      <c r="AC217" s="21">
        <v>149.43172931407693</v>
      </c>
      <c r="AD217" s="21">
        <v>2588.4162810873336</v>
      </c>
      <c r="AE217" s="18">
        <v>52.225384604045779</v>
      </c>
      <c r="AH217" s="21">
        <f t="shared" si="12"/>
        <v>1235.3500583716061</v>
      </c>
      <c r="AI217" s="21">
        <f t="shared" si="13"/>
        <v>2566.459723574113</v>
      </c>
      <c r="AM217" s="20">
        <f t="shared" si="14"/>
        <v>0.6867715377661896</v>
      </c>
      <c r="AN217" s="20">
        <f t="shared" si="15"/>
        <v>1.5918523926689971</v>
      </c>
    </row>
    <row r="218" spans="1:40">
      <c r="A218" s="18" t="s">
        <v>300</v>
      </c>
      <c r="B218" s="18" t="s">
        <v>41</v>
      </c>
      <c r="C218" s="18">
        <v>99.423500000000004</v>
      </c>
      <c r="D218" s="18">
        <v>40.6845</v>
      </c>
      <c r="E218" s="19">
        <v>8.5000000000000006E-3</v>
      </c>
      <c r="F218" s="19">
        <v>5.8299999999999998E-2</v>
      </c>
      <c r="G218" s="18">
        <v>9.8267000000000007</v>
      </c>
      <c r="H218" s="18">
        <v>0.1535</v>
      </c>
      <c r="I218" s="18">
        <v>48.5398</v>
      </c>
      <c r="J218" s="18">
        <v>0.3044</v>
      </c>
      <c r="K218" s="19">
        <v>7.1999999999999998E-3</v>
      </c>
      <c r="L218" s="19">
        <v>6.1999999999999998E-3</v>
      </c>
      <c r="M218" s="19">
        <v>6.1100000000000002E-2</v>
      </c>
      <c r="N218" s="19">
        <v>1.9699999999999999E-2</v>
      </c>
      <c r="O218" s="20">
        <v>0.32329999999999998</v>
      </c>
      <c r="P218" s="20">
        <v>0.32055756822969667</v>
      </c>
      <c r="Q218" s="19">
        <v>6.7000000000000002E-3</v>
      </c>
      <c r="R218" s="18">
        <v>89.801151115282579</v>
      </c>
      <c r="S218" s="21">
        <v>190173.56027281671</v>
      </c>
      <c r="T218" s="18">
        <v>50.94414630542736</v>
      </c>
      <c r="U218" s="21">
        <v>308.55310436410673</v>
      </c>
      <c r="V218" s="21">
        <v>76383.414921691889</v>
      </c>
      <c r="W218" s="21">
        <v>1188.7924749198062</v>
      </c>
      <c r="X218" s="21">
        <v>292712.4182471392</v>
      </c>
      <c r="Y218" s="21">
        <v>2175.518693805348</v>
      </c>
      <c r="Z218" s="18">
        <v>53.413738279486537</v>
      </c>
      <c r="AA218" s="18">
        <v>27.058084251239038</v>
      </c>
      <c r="AB218" s="21">
        <v>418.04768064298793</v>
      </c>
      <c r="AC218" s="21">
        <v>154.93710881512186</v>
      </c>
      <c r="AD218" s="21">
        <v>2540.4826462523829</v>
      </c>
      <c r="AE218" s="18">
        <v>53.832319514939499</v>
      </c>
      <c r="AH218" s="21">
        <f t="shared" si="12"/>
        <v>1228.9451325991026</v>
      </c>
      <c r="AI218" s="21">
        <f t="shared" si="13"/>
        <v>2518.932691656074</v>
      </c>
      <c r="AM218" s="20">
        <f t="shared" si="14"/>
        <v>0.66293989586125157</v>
      </c>
      <c r="AN218" s="20">
        <f t="shared" si="15"/>
        <v>1.608916194515543</v>
      </c>
    </row>
    <row r="219" spans="1:40">
      <c r="A219" s="18" t="s">
        <v>301</v>
      </c>
      <c r="B219" s="18" t="s">
        <v>41</v>
      </c>
      <c r="C219" s="18">
        <v>99.585599999999999</v>
      </c>
      <c r="D219" s="18">
        <v>40.618299999999998</v>
      </c>
      <c r="E219" s="19">
        <v>7.1000000000000004E-3</v>
      </c>
      <c r="F219" s="19">
        <v>6.1400000000000003E-2</v>
      </c>
      <c r="G219" s="18">
        <v>9.9512</v>
      </c>
      <c r="H219" s="18">
        <v>0.15540000000000001</v>
      </c>
      <c r="I219" s="18">
        <v>48.480899999999998</v>
      </c>
      <c r="J219" s="18">
        <v>0.30180000000000001</v>
      </c>
      <c r="K219" s="19">
        <v>6.3E-3</v>
      </c>
      <c r="L219" s="19">
        <v>7.1999999999999998E-3</v>
      </c>
      <c r="M219" s="19">
        <v>6.1699999999999998E-2</v>
      </c>
      <c r="N219" s="19">
        <v>1.84E-2</v>
      </c>
      <c r="O219" s="20">
        <v>0.32229999999999998</v>
      </c>
      <c r="P219" s="20">
        <v>0.31956605085193701</v>
      </c>
      <c r="Q219" s="19">
        <v>7.9000000000000008E-3</v>
      </c>
      <c r="R219" s="18">
        <v>89.6740268412901</v>
      </c>
      <c r="S219" s="21">
        <v>189864.11835537737</v>
      </c>
      <c r="T219" s="18">
        <v>42.553345737474622</v>
      </c>
      <c r="U219" s="21">
        <v>324.95987320679512</v>
      </c>
      <c r="V219" s="21">
        <v>77351.159450145031</v>
      </c>
      <c r="W219" s="21">
        <v>1203.5071700491069</v>
      </c>
      <c r="X219" s="21">
        <v>292357.23010390921</v>
      </c>
      <c r="Y219" s="21">
        <v>2156.9367338713992</v>
      </c>
      <c r="Z219" s="18">
        <v>46.737020994550726</v>
      </c>
      <c r="AA219" s="18">
        <v>31.422291388535658</v>
      </c>
      <c r="AB219" s="21">
        <v>422.15289518285363</v>
      </c>
      <c r="AC219" s="21">
        <v>144.71283259889555</v>
      </c>
      <c r="AD219" s="21">
        <v>2532.6246733286202</v>
      </c>
      <c r="AE219" s="18">
        <v>63.4739289803018</v>
      </c>
      <c r="AH219" s="21">
        <f t="shared" si="12"/>
        <v>1244.1568313087985</v>
      </c>
      <c r="AI219" s="21">
        <f t="shared" si="13"/>
        <v>2511.1413749481985</v>
      </c>
      <c r="AM219" s="20">
        <f t="shared" si="14"/>
        <v>0.67007562927171849</v>
      </c>
      <c r="AN219" s="20">
        <f t="shared" si="15"/>
        <v>1.608452724112936</v>
      </c>
    </row>
    <row r="220" spans="1:40">
      <c r="A220" s="18" t="s">
        <v>302</v>
      </c>
      <c r="B220" s="18" t="s">
        <v>41</v>
      </c>
      <c r="C220" s="18">
        <v>99.318899999999999</v>
      </c>
      <c r="D220" s="18">
        <v>40.375</v>
      </c>
      <c r="E220" s="19">
        <v>8.2000000000000007E-3</v>
      </c>
      <c r="F220" s="19">
        <v>8.14E-2</v>
      </c>
      <c r="G220" s="18">
        <v>10.632400000000001</v>
      </c>
      <c r="H220" s="18">
        <v>0.16120000000000001</v>
      </c>
      <c r="I220" s="18">
        <v>48.0473</v>
      </c>
      <c r="J220" s="18">
        <v>0.31669999999999998</v>
      </c>
      <c r="K220" s="19">
        <v>6.4999999999999997E-3</v>
      </c>
      <c r="L220" s="19">
        <v>1.8E-3</v>
      </c>
      <c r="M220" s="19"/>
      <c r="N220" s="19">
        <v>1.9300000000000001E-2</v>
      </c>
      <c r="O220" s="20">
        <v>0.34410000000000002</v>
      </c>
      <c r="P220" s="20">
        <v>0.34118112968709757</v>
      </c>
      <c r="Q220" s="19">
        <v>6.1000000000000004E-3</v>
      </c>
      <c r="R220" s="18">
        <v>88.956662663104524</v>
      </c>
      <c r="S220" s="21">
        <v>188726.84919354974</v>
      </c>
      <c r="T220" s="18">
        <v>49.146117612294631</v>
      </c>
      <c r="U220" s="21">
        <v>430.80999477252641</v>
      </c>
      <c r="V220" s="21">
        <v>82646.160034741755</v>
      </c>
      <c r="W220" s="21">
        <v>1248.4257130753927</v>
      </c>
      <c r="X220" s="21">
        <v>289742.46645527531</v>
      </c>
      <c r="Y220" s="21">
        <v>2263.4256581082577</v>
      </c>
      <c r="Z220" s="18">
        <v>48.22073594675868</v>
      </c>
      <c r="AA220" s="18">
        <v>7.8555728471339146</v>
      </c>
      <c r="AB220" s="21">
        <v>0</v>
      </c>
      <c r="AC220" s="21">
        <v>151.79117767166764</v>
      </c>
      <c r="AD220" s="21">
        <v>2703.9284830666406</v>
      </c>
      <c r="AE220" s="18">
        <v>49.011514782258352</v>
      </c>
      <c r="AH220" s="21">
        <f t="shared" si="12"/>
        <v>1290.5925431594485</v>
      </c>
      <c r="AI220" s="21">
        <f t="shared" si="13"/>
        <v>2680.9920791798795</v>
      </c>
      <c r="AM220" s="20">
        <f t="shared" si="14"/>
        <v>0.77126873691646736</v>
      </c>
      <c r="AN220" s="20">
        <f t="shared" si="15"/>
        <v>1.5615880309707377</v>
      </c>
    </row>
    <row r="221" spans="1:40">
      <c r="A221" s="18" t="s">
        <v>303</v>
      </c>
      <c r="B221" s="18" t="s">
        <v>41</v>
      </c>
      <c r="C221" s="18">
        <v>99.724199999999996</v>
      </c>
      <c r="D221" s="18">
        <v>40.3613</v>
      </c>
      <c r="E221" s="19">
        <v>7.9000000000000008E-3</v>
      </c>
      <c r="F221" s="19">
        <v>8.48E-2</v>
      </c>
      <c r="G221" s="18">
        <v>10.559100000000001</v>
      </c>
      <c r="H221" s="18">
        <v>0.16220000000000001</v>
      </c>
      <c r="I221" s="18">
        <v>47.972299999999997</v>
      </c>
      <c r="J221" s="18">
        <v>0.312</v>
      </c>
      <c r="K221" s="19">
        <v>5.7000000000000002E-3</v>
      </c>
      <c r="L221" s="19">
        <v>0</v>
      </c>
      <c r="M221" s="19">
        <v>7.9500000000000001E-2</v>
      </c>
      <c r="N221" s="19">
        <v>2.0299999999999999E-2</v>
      </c>
      <c r="O221" s="20">
        <v>0.33229999999999998</v>
      </c>
      <c r="P221" s="20">
        <v>0.32948122462953361</v>
      </c>
      <c r="Q221" s="19"/>
      <c r="R221" s="18">
        <v>89.009166375054221</v>
      </c>
      <c r="S221" s="21">
        <v>188662.81060942711</v>
      </c>
      <c r="T221" s="18">
        <v>47.348088919161903</v>
      </c>
      <c r="U221" s="21">
        <v>448.80451543870078</v>
      </c>
      <c r="V221" s="21">
        <v>82076.395585459686</v>
      </c>
      <c r="W221" s="21">
        <v>1256.1702894592349</v>
      </c>
      <c r="X221" s="21">
        <v>289290.18953265646</v>
      </c>
      <c r="Y221" s="21">
        <v>2229.8351920738123</v>
      </c>
      <c r="Z221" s="18">
        <v>42.285876137926849</v>
      </c>
      <c r="AA221" s="18">
        <v>0</v>
      </c>
      <c r="AB221" s="21">
        <v>543.94092653220207</v>
      </c>
      <c r="AC221" s="21">
        <v>159.65600553030322</v>
      </c>
      <c r="AD221" s="21">
        <v>2611.204402566244</v>
      </c>
      <c r="AE221" s="18">
        <v>823.55414183302958</v>
      </c>
      <c r="AH221" s="21">
        <f t="shared" si="12"/>
        <v>1298.5987003750779</v>
      </c>
      <c r="AI221" s="21">
        <f t="shared" si="13"/>
        <v>2589.0545420269509</v>
      </c>
      <c r="AM221" s="20">
        <f t="shared" si="14"/>
        <v>0.74084173350554527</v>
      </c>
      <c r="AN221" s="20">
        <f t="shared" si="15"/>
        <v>1.5821829054651275</v>
      </c>
    </row>
    <row r="222" spans="1:40">
      <c r="A222" s="18" t="s">
        <v>304</v>
      </c>
      <c r="B222" s="18" t="s">
        <v>41</v>
      </c>
      <c r="C222" s="18">
        <v>99.060100000000006</v>
      </c>
      <c r="D222" s="18">
        <v>40.470399999999998</v>
      </c>
      <c r="E222" s="19">
        <v>7.6E-3</v>
      </c>
      <c r="F222" s="19">
        <v>7.7600000000000002E-2</v>
      </c>
      <c r="G222" s="18">
        <v>10.508800000000001</v>
      </c>
      <c r="H222" s="18">
        <v>0.16259999999999999</v>
      </c>
      <c r="I222" s="18">
        <v>48.041499999999999</v>
      </c>
      <c r="J222" s="18">
        <v>0.30809999999999998</v>
      </c>
      <c r="K222" s="19">
        <v>6.8999999999999999E-3</v>
      </c>
      <c r="L222" s="19">
        <v>0</v>
      </c>
      <c r="M222" s="19">
        <v>7.8100000000000003E-2</v>
      </c>
      <c r="N222" s="19"/>
      <c r="O222" s="20">
        <v>0.33100000000000002</v>
      </c>
      <c r="P222" s="20">
        <v>0.3281922520384461</v>
      </c>
      <c r="Q222" s="19">
        <v>7.4000000000000003E-3</v>
      </c>
      <c r="R222" s="18">
        <v>89.069834198600276</v>
      </c>
      <c r="S222" s="21">
        <v>189172.78210780519</v>
      </c>
      <c r="T222" s="18">
        <v>45.550060226029167</v>
      </c>
      <c r="U222" s="21">
        <v>410.69847167503747</v>
      </c>
      <c r="V222" s="21">
        <v>81685.411249867771</v>
      </c>
      <c r="W222" s="21">
        <v>1259.2681200127718</v>
      </c>
      <c r="X222" s="21">
        <v>289707.49037325947</v>
      </c>
      <c r="Y222" s="21">
        <v>2201.9622521728897</v>
      </c>
      <c r="Z222" s="18">
        <v>51.188165851174602</v>
      </c>
      <c r="AA222" s="18">
        <v>0</v>
      </c>
      <c r="AB222" s="21">
        <v>534.36209260584883</v>
      </c>
      <c r="AC222" s="21">
        <v>0</v>
      </c>
      <c r="AD222" s="21">
        <v>2600.9890377653533</v>
      </c>
      <c r="AE222" s="18">
        <v>59.456591703067502</v>
      </c>
      <c r="AH222" s="21">
        <f t="shared" si="12"/>
        <v>1301.8011632613295</v>
      </c>
      <c r="AI222" s="21">
        <f t="shared" si="13"/>
        <v>2578.9258303067131</v>
      </c>
      <c r="AM222" s="20">
        <f t="shared" si="14"/>
        <v>0.73337026575503228</v>
      </c>
      <c r="AN222" s="20">
        <f t="shared" si="15"/>
        <v>1.5936764513301473</v>
      </c>
    </row>
    <row r="223" spans="1:40">
      <c r="A223" s="18" t="s">
        <v>305</v>
      </c>
      <c r="B223" s="18" t="s">
        <v>41</v>
      </c>
      <c r="C223" s="18">
        <v>99.222300000000004</v>
      </c>
      <c r="D223" s="18">
        <v>40.444499999999998</v>
      </c>
      <c r="E223" s="19">
        <v>7.4999999999999997E-3</v>
      </c>
      <c r="F223" s="19">
        <v>5.5500000000000001E-2</v>
      </c>
      <c r="G223" s="18">
        <v>10.340400000000001</v>
      </c>
      <c r="H223" s="18">
        <v>0.16059999999999999</v>
      </c>
      <c r="I223" s="18">
        <v>48.204900000000002</v>
      </c>
      <c r="J223" s="18">
        <v>0.33889999999999998</v>
      </c>
      <c r="K223" s="19">
        <v>6.7000000000000002E-3</v>
      </c>
      <c r="L223" s="19">
        <v>2.3E-3</v>
      </c>
      <c r="M223" s="19">
        <v>8.1699999999999995E-2</v>
      </c>
      <c r="N223" s="19">
        <v>1.95E-2</v>
      </c>
      <c r="O223" s="20">
        <v>0.3286</v>
      </c>
      <c r="P223" s="20">
        <v>0.3258126103318229</v>
      </c>
      <c r="Q223" s="19">
        <v>8.8999999999999999E-3</v>
      </c>
      <c r="R223" s="18">
        <v>89.258713206594038</v>
      </c>
      <c r="S223" s="21">
        <v>189051.71646336897</v>
      </c>
      <c r="T223" s="18">
        <v>44.950717328318255</v>
      </c>
      <c r="U223" s="21">
        <v>293.73408734490437</v>
      </c>
      <c r="V223" s="21">
        <v>80376.429895719091</v>
      </c>
      <c r="W223" s="21">
        <v>1243.778967245087</v>
      </c>
      <c r="X223" s="21">
        <v>290692.85102867178</v>
      </c>
      <c r="Y223" s="21">
        <v>2422.0870083135096</v>
      </c>
      <c r="Z223" s="18">
        <v>49.704450898966641</v>
      </c>
      <c r="AA223" s="18">
        <v>10.037676415782224</v>
      </c>
      <c r="AB223" s="21">
        <v>558.9933798450428</v>
      </c>
      <c r="AC223" s="21">
        <v>153.36414324339475</v>
      </c>
      <c r="AD223" s="21">
        <v>2582.1299027483237</v>
      </c>
      <c r="AE223" s="18">
        <v>71.508603534770373</v>
      </c>
      <c r="AH223" s="21">
        <f t="shared" si="12"/>
        <v>1285.7888488300707</v>
      </c>
      <c r="AI223" s="21">
        <f t="shared" si="13"/>
        <v>2560.2266702078127</v>
      </c>
      <c r="AM223" s="20">
        <f t="shared" si="14"/>
        <v>0.71395764421265451</v>
      </c>
      <c r="AN223" s="20">
        <f t="shared" si="15"/>
        <v>1.5997088331719405</v>
      </c>
    </row>
    <row r="224" spans="1:40">
      <c r="A224" s="18" t="s">
        <v>306</v>
      </c>
      <c r="B224" s="18" t="s">
        <v>41</v>
      </c>
      <c r="C224" s="18">
        <v>99.532600000000002</v>
      </c>
      <c r="D224" s="18">
        <v>40.489199999999997</v>
      </c>
      <c r="E224" s="19">
        <v>6.7999999999999996E-3</v>
      </c>
      <c r="F224" s="19">
        <v>5.4300000000000001E-2</v>
      </c>
      <c r="G224" s="18">
        <v>10.278</v>
      </c>
      <c r="H224" s="18">
        <v>0.16139999999999999</v>
      </c>
      <c r="I224" s="18">
        <v>48.134999999999998</v>
      </c>
      <c r="J224" s="18">
        <v>0.33040000000000003</v>
      </c>
      <c r="K224" s="19">
        <v>4.5999999999999999E-3</v>
      </c>
      <c r="L224" s="19">
        <v>0</v>
      </c>
      <c r="M224" s="19">
        <v>8.1000000000000003E-2</v>
      </c>
      <c r="N224" s="19">
        <v>0.02</v>
      </c>
      <c r="O224" s="20">
        <v>0.3246</v>
      </c>
      <c r="P224" s="20">
        <v>0.32184654082078423</v>
      </c>
      <c r="Q224" s="19"/>
      <c r="R224" s="18">
        <v>89.302753023203792</v>
      </c>
      <c r="S224" s="21">
        <v>189260.6598728786</v>
      </c>
      <c r="T224" s="18">
        <v>40.755317044341886</v>
      </c>
      <c r="U224" s="21">
        <v>287.38308005096047</v>
      </c>
      <c r="V224" s="21">
        <v>79891.391674229308</v>
      </c>
      <c r="W224" s="21">
        <v>1249.9746283521608</v>
      </c>
      <c r="X224" s="21">
        <v>290271.32893679099</v>
      </c>
      <c r="Y224" s="21">
        <v>2361.3382931448323</v>
      </c>
      <c r="Z224" s="18">
        <v>34.125443900783068</v>
      </c>
      <c r="AA224" s="18">
        <v>0</v>
      </c>
      <c r="AB224" s="21">
        <v>554.20396288186623</v>
      </c>
      <c r="AC224" s="21">
        <v>157.29655717271254</v>
      </c>
      <c r="AD224" s="21">
        <v>2550.6980110532741</v>
      </c>
      <c r="AE224" s="18">
        <v>920.77370394209936</v>
      </c>
      <c r="AH224" s="21">
        <f t="shared" si="12"/>
        <v>1292.1937746025742</v>
      </c>
      <c r="AI224" s="21">
        <f t="shared" si="13"/>
        <v>2529.0614033763118</v>
      </c>
      <c r="AM224" s="20">
        <f t="shared" si="14"/>
        <v>0.70202873494305507</v>
      </c>
      <c r="AN224" s="20">
        <f t="shared" si="15"/>
        <v>1.6174380587481982</v>
      </c>
    </row>
    <row r="225" spans="1:40">
      <c r="A225" s="18" t="s">
        <v>307</v>
      </c>
      <c r="B225" s="18" t="s">
        <v>41</v>
      </c>
      <c r="C225" s="18">
        <v>99.520799999999994</v>
      </c>
      <c r="D225" s="18">
        <v>40.473999999999997</v>
      </c>
      <c r="E225" s="19">
        <v>6.4999999999999997E-3</v>
      </c>
      <c r="F225" s="19">
        <v>5.5199999999999999E-2</v>
      </c>
      <c r="G225" s="18">
        <v>10.2592</v>
      </c>
      <c r="H225" s="18">
        <v>0.15989999999999999</v>
      </c>
      <c r="I225" s="18">
        <v>48.160800000000002</v>
      </c>
      <c r="J225" s="18">
        <v>0.32579999999999998</v>
      </c>
      <c r="K225" s="19">
        <v>6.4999999999999997E-3</v>
      </c>
      <c r="L225" s="19">
        <v>2.0000000000000001E-4</v>
      </c>
      <c r="M225" s="19">
        <v>8.3799999999999999E-2</v>
      </c>
      <c r="N225" s="19"/>
      <c r="O225" s="20">
        <v>0.32590000000000002</v>
      </c>
      <c r="P225" s="20">
        <v>0.32313551341187186</v>
      </c>
      <c r="Q225" s="19">
        <v>7.6E-3</v>
      </c>
      <c r="R225" s="18">
        <v>89.32534068298898</v>
      </c>
      <c r="S225" s="21">
        <v>189189.60976494692</v>
      </c>
      <c r="T225" s="18">
        <v>38.957288351209151</v>
      </c>
      <c r="U225" s="21">
        <v>292.14633552141839</v>
      </c>
      <c r="V225" s="21">
        <v>79745.258363908666</v>
      </c>
      <c r="W225" s="21">
        <v>1238.3577637763974</v>
      </c>
      <c r="X225" s="21">
        <v>290426.91219817189</v>
      </c>
      <c r="Y225" s="21">
        <v>2328.4625178770771</v>
      </c>
      <c r="Z225" s="18">
        <v>48.22073594675868</v>
      </c>
      <c r="AA225" s="18">
        <v>0.8728414274593238</v>
      </c>
      <c r="AB225" s="21">
        <v>573.36163073457271</v>
      </c>
      <c r="AC225" s="21">
        <v>1059.3923125582189</v>
      </c>
      <c r="AD225" s="21">
        <v>2560.9133758541652</v>
      </c>
      <c r="AE225" s="18">
        <v>61.063526613961216</v>
      </c>
      <c r="AH225" s="21">
        <f t="shared" si="12"/>
        <v>1280.1845387791302</v>
      </c>
      <c r="AI225" s="21">
        <f t="shared" si="13"/>
        <v>2539.1901150965496</v>
      </c>
      <c r="AM225" s="20">
        <f t="shared" si="14"/>
        <v>0.70317415579493747</v>
      </c>
      <c r="AN225" s="20">
        <f t="shared" si="15"/>
        <v>1.6053425182186376</v>
      </c>
    </row>
    <row r="226" spans="1:40">
      <c r="A226" s="18" t="s">
        <v>308</v>
      </c>
      <c r="B226" s="18" t="s">
        <v>41</v>
      </c>
      <c r="C226" s="18">
        <v>99.320499999999996</v>
      </c>
      <c r="D226" s="18">
        <v>40.505200000000002</v>
      </c>
      <c r="E226" s="19">
        <v>7.6E-3</v>
      </c>
      <c r="F226" s="19">
        <v>7.0300000000000001E-2</v>
      </c>
      <c r="G226" s="18">
        <v>10.0382</v>
      </c>
      <c r="H226" s="18">
        <v>0.16059999999999999</v>
      </c>
      <c r="I226" s="18">
        <v>48.418999999999997</v>
      </c>
      <c r="J226" s="18">
        <v>0.3513</v>
      </c>
      <c r="K226" s="19">
        <v>5.4000000000000003E-3</v>
      </c>
      <c r="L226" s="19">
        <v>3.3300000000000003E-2</v>
      </c>
      <c r="M226" s="19">
        <v>6.3700000000000007E-2</v>
      </c>
      <c r="N226" s="19">
        <v>1.9400000000000001E-2</v>
      </c>
      <c r="O226" s="20">
        <v>0.31869999999999998</v>
      </c>
      <c r="P226" s="20">
        <v>0.31599658829200228</v>
      </c>
      <c r="Q226" s="19">
        <v>7.1999999999999998E-3</v>
      </c>
      <c r="R226" s="18">
        <v>89.581227053067209</v>
      </c>
      <c r="S226" s="21">
        <v>189335.44946017512</v>
      </c>
      <c r="T226" s="18">
        <v>45.550060226029167</v>
      </c>
      <c r="U226" s="21">
        <v>372.06317730354556</v>
      </c>
      <c r="V226" s="21">
        <v>78027.414662799041</v>
      </c>
      <c r="W226" s="21">
        <v>1243.778967245087</v>
      </c>
      <c r="X226" s="21">
        <v>291983.95088377444</v>
      </c>
      <c r="Y226" s="21">
        <v>2510.70866338311</v>
      </c>
      <c r="Z226" s="18">
        <v>40.060303709614914</v>
      </c>
      <c r="AA226" s="18">
        <v>145.32809767197745</v>
      </c>
      <c r="AB226" s="21">
        <v>435.83694364907262</v>
      </c>
      <c r="AC226" s="21">
        <v>152.57766045753118</v>
      </c>
      <c r="AD226" s="21">
        <v>2504.3359708030753</v>
      </c>
      <c r="AE226" s="18">
        <v>57.849656792173789</v>
      </c>
      <c r="AH226" s="21">
        <f t="shared" si="12"/>
        <v>1285.7888488300707</v>
      </c>
      <c r="AI226" s="21">
        <f t="shared" si="13"/>
        <v>2483.092634799847</v>
      </c>
      <c r="AM226" s="20">
        <f t="shared" si="14"/>
        <v>0.66923836278452697</v>
      </c>
      <c r="AN226" s="20">
        <f t="shared" si="15"/>
        <v>1.6478680658415992</v>
      </c>
    </row>
    <row r="227" spans="1:40">
      <c r="A227" s="18" t="s">
        <v>309</v>
      </c>
      <c r="B227" s="18" t="s">
        <v>41</v>
      </c>
      <c r="C227" s="18">
        <v>99.246600000000001</v>
      </c>
      <c r="D227" s="18">
        <v>40.605899999999998</v>
      </c>
      <c r="E227" s="19">
        <v>8.6E-3</v>
      </c>
      <c r="F227" s="19">
        <v>7.9699999999999993E-2</v>
      </c>
      <c r="G227" s="18">
        <v>9.9650999999999996</v>
      </c>
      <c r="H227" s="18">
        <v>0.15790000000000001</v>
      </c>
      <c r="I227" s="18">
        <v>48.424799999999998</v>
      </c>
      <c r="J227" s="18">
        <v>0.3412</v>
      </c>
      <c r="K227" s="19">
        <v>4.0000000000000001E-3</v>
      </c>
      <c r="L227" s="19">
        <v>0</v>
      </c>
      <c r="M227" s="19">
        <v>7.3200000000000001E-2</v>
      </c>
      <c r="N227" s="19">
        <v>1.9400000000000001E-2</v>
      </c>
      <c r="O227" s="20">
        <v>0.312</v>
      </c>
      <c r="P227" s="20">
        <v>0.30935342186101261</v>
      </c>
      <c r="Q227" s="19">
        <v>8.3000000000000001E-3</v>
      </c>
      <c r="R227" s="18">
        <v>89.650356627154352</v>
      </c>
      <c r="S227" s="21">
        <v>189806.15642522255</v>
      </c>
      <c r="T227" s="18">
        <v>51.543489203138265</v>
      </c>
      <c r="U227" s="21">
        <v>421.81273443943923</v>
      </c>
      <c r="V227" s="21">
        <v>77459.204823201246</v>
      </c>
      <c r="W227" s="21">
        <v>1222.8686110087128</v>
      </c>
      <c r="X227" s="21">
        <v>292018.92696579028</v>
      </c>
      <c r="Y227" s="21">
        <v>2438.524895947387</v>
      </c>
      <c r="Z227" s="18">
        <v>29.674299044159191</v>
      </c>
      <c r="AA227" s="18">
        <v>0</v>
      </c>
      <c r="AB227" s="21">
        <v>500.83617386361243</v>
      </c>
      <c r="AC227" s="21">
        <v>152.57766045753118</v>
      </c>
      <c r="AD227" s="21">
        <v>2451.6875522138675</v>
      </c>
      <c r="AE227" s="18">
        <v>66.687798802089233</v>
      </c>
      <c r="AH227" s="21">
        <f t="shared" si="12"/>
        <v>1264.1722243478719</v>
      </c>
      <c r="AI227" s="21">
        <f t="shared" si="13"/>
        <v>2430.8908128570829</v>
      </c>
      <c r="AM227" s="20">
        <f t="shared" si="14"/>
        <v>0.65032006741013104</v>
      </c>
      <c r="AN227" s="20">
        <f t="shared" si="15"/>
        <v>1.6320490601902178</v>
      </c>
    </row>
    <row r="228" spans="1:40">
      <c r="A228" s="18" t="s">
        <v>310</v>
      </c>
      <c r="B228" s="18" t="s">
        <v>41</v>
      </c>
      <c r="C228" s="18">
        <v>99.034599999999998</v>
      </c>
      <c r="D228" s="18">
        <v>40.642400000000002</v>
      </c>
      <c r="E228" s="19">
        <v>8.2000000000000007E-3</v>
      </c>
      <c r="F228" s="19">
        <v>7.5300000000000006E-2</v>
      </c>
      <c r="G228" s="18">
        <v>9.9459999999999997</v>
      </c>
      <c r="H228" s="18">
        <v>0.15709999999999999</v>
      </c>
      <c r="I228" s="18">
        <v>48.437600000000003</v>
      </c>
      <c r="J228" s="18">
        <v>0.34129999999999999</v>
      </c>
      <c r="K228" s="19">
        <v>4.1000000000000003E-3</v>
      </c>
      <c r="L228" s="19">
        <v>1.2999999999999999E-3</v>
      </c>
      <c r="M228" s="19">
        <v>6.8000000000000005E-2</v>
      </c>
      <c r="N228" s="19"/>
      <c r="O228" s="20">
        <v>0.3125</v>
      </c>
      <c r="P228" s="20">
        <v>0.30984918054989241</v>
      </c>
      <c r="Q228" s="19">
        <v>6.1999999999999998E-3</v>
      </c>
      <c r="R228" s="18">
        <v>89.670592391690434</v>
      </c>
      <c r="S228" s="21">
        <v>189976.77017124274</v>
      </c>
      <c r="T228" s="18">
        <v>49.146117612294631</v>
      </c>
      <c r="U228" s="21">
        <v>398.52570769497839</v>
      </c>
      <c r="V228" s="21">
        <v>77310.739598354223</v>
      </c>
      <c r="W228" s="21">
        <v>1216.6729499016387</v>
      </c>
      <c r="X228" s="21">
        <v>292096.11556058394</v>
      </c>
      <c r="Y228" s="21">
        <v>2439.2395867140776</v>
      </c>
      <c r="Z228" s="18">
        <v>30.416156520263172</v>
      </c>
      <c r="AA228" s="18">
        <v>5.6734692784856042</v>
      </c>
      <c r="AB228" s="21">
        <v>465.25764785144327</v>
      </c>
      <c r="AC228" s="21">
        <v>0</v>
      </c>
      <c r="AD228" s="21">
        <v>2455.6165386757489</v>
      </c>
      <c r="AE228" s="18">
        <v>49.814982237705202</v>
      </c>
      <c r="AH228" s="21">
        <f t="shared" si="12"/>
        <v>1257.7672985753682</v>
      </c>
      <c r="AI228" s="21">
        <f t="shared" si="13"/>
        <v>2434.7864712110209</v>
      </c>
      <c r="AM228" s="20">
        <f t="shared" si="14"/>
        <v>0.64994199053495016</v>
      </c>
      <c r="AN228" s="20">
        <f t="shared" si="15"/>
        <v>1.6268985461913021</v>
      </c>
    </row>
    <row r="229" spans="1:40">
      <c r="A229" s="18" t="s">
        <v>311</v>
      </c>
      <c r="B229" s="18" t="s">
        <v>41</v>
      </c>
      <c r="C229" s="18">
        <v>99.501900000000006</v>
      </c>
      <c r="D229" s="18">
        <v>40.451500000000003</v>
      </c>
      <c r="E229" s="19">
        <v>8.5000000000000006E-3</v>
      </c>
      <c r="F229" s="19">
        <v>7.1599999999999997E-2</v>
      </c>
      <c r="G229" s="18">
        <v>10.029999999999999</v>
      </c>
      <c r="H229" s="18">
        <v>0.15890000000000001</v>
      </c>
      <c r="I229" s="18">
        <v>48.4011</v>
      </c>
      <c r="J229" s="18">
        <v>0.35099999999999998</v>
      </c>
      <c r="K229" s="19">
        <v>3.3E-3</v>
      </c>
      <c r="L229" s="19">
        <v>0</v>
      </c>
      <c r="M229" s="19">
        <v>6.4500000000000002E-2</v>
      </c>
      <c r="N229" s="19"/>
      <c r="O229" s="20">
        <v>0.32200000000000001</v>
      </c>
      <c r="P229" s="20">
        <v>0.31926859563860915</v>
      </c>
      <c r="Q229" s="19"/>
      <c r="R229" s="18">
        <v>89.585402533258815</v>
      </c>
      <c r="S229" s="21">
        <v>189084.43690781124</v>
      </c>
      <c r="T229" s="18">
        <v>50.94414630542736</v>
      </c>
      <c r="U229" s="21">
        <v>378.943435205318</v>
      </c>
      <c r="V229" s="21">
        <v>77963.675665744304</v>
      </c>
      <c r="W229" s="21">
        <v>1230.6131873925551</v>
      </c>
      <c r="X229" s="21">
        <v>291876.0074582427</v>
      </c>
      <c r="Y229" s="21">
        <v>2508.564591083039</v>
      </c>
      <c r="Z229" s="18">
        <v>24.48129671143133</v>
      </c>
      <c r="AA229" s="18">
        <v>0</v>
      </c>
      <c r="AB229" s="21">
        <v>441.31056303556016</v>
      </c>
      <c r="AC229" s="21">
        <v>1082.2003133482624</v>
      </c>
      <c r="AD229" s="21">
        <v>2530.2672814514913</v>
      </c>
      <c r="AE229" s="18">
        <v>0</v>
      </c>
      <c r="AH229" s="21">
        <f t="shared" si="12"/>
        <v>1272.178381563501</v>
      </c>
      <c r="AI229" s="21">
        <f t="shared" si="13"/>
        <v>2508.8039799358353</v>
      </c>
      <c r="AM229" s="20">
        <f t="shared" si="14"/>
        <v>0.67586554782839059</v>
      </c>
      <c r="AN229" s="20">
        <f t="shared" si="15"/>
        <v>1.6317578291430803</v>
      </c>
    </row>
    <row r="230" spans="1:40">
      <c r="A230" s="18" t="s">
        <v>312</v>
      </c>
      <c r="B230" s="18" t="s">
        <v>41</v>
      </c>
      <c r="C230" s="18">
        <v>99.075999999999993</v>
      </c>
      <c r="D230" s="18">
        <v>40.615299999999998</v>
      </c>
      <c r="E230" s="19">
        <v>8.3000000000000001E-3</v>
      </c>
      <c r="F230" s="19">
        <v>7.8700000000000006E-2</v>
      </c>
      <c r="G230" s="18">
        <v>9.9923000000000002</v>
      </c>
      <c r="H230" s="18">
        <v>0.15820000000000001</v>
      </c>
      <c r="I230" s="18">
        <v>48.387099999999997</v>
      </c>
      <c r="J230" s="18">
        <v>0.34100000000000003</v>
      </c>
      <c r="K230" s="19">
        <v>4.5999999999999999E-3</v>
      </c>
      <c r="L230" s="19">
        <v>0</v>
      </c>
      <c r="M230" s="19">
        <v>7.0599999999999996E-2</v>
      </c>
      <c r="N230" s="19">
        <v>2.0400000000000001E-2</v>
      </c>
      <c r="O230" s="20">
        <v>0.31619999999999998</v>
      </c>
      <c r="P230" s="20">
        <v>0.31351779484760312</v>
      </c>
      <c r="Q230" s="19">
        <v>7.4000000000000003E-3</v>
      </c>
      <c r="R230" s="18">
        <v>89.617793658615369</v>
      </c>
      <c r="S230" s="21">
        <v>189850.09530775927</v>
      </c>
      <c r="T230" s="18">
        <v>49.745460510005536</v>
      </c>
      <c r="U230" s="21">
        <v>416.5202283611527</v>
      </c>
      <c r="V230" s="21">
        <v>77670.631740260898</v>
      </c>
      <c r="W230" s="21">
        <v>1225.1919839238653</v>
      </c>
      <c r="X230" s="21">
        <v>291791.58243268722</v>
      </c>
      <c r="Y230" s="21">
        <v>2437.0955144140066</v>
      </c>
      <c r="Z230" s="18">
        <v>34.125443900783068</v>
      </c>
      <c r="AA230" s="18">
        <v>0</v>
      </c>
      <c r="AB230" s="21">
        <v>483.04691085752785</v>
      </c>
      <c r="AC230" s="21">
        <v>160.44248831616682</v>
      </c>
      <c r="AD230" s="21">
        <v>2484.6910384936696</v>
      </c>
      <c r="AE230" s="18">
        <v>59.456591703067502</v>
      </c>
      <c r="AH230" s="21">
        <f t="shared" si="12"/>
        <v>1266.5740715125605</v>
      </c>
      <c r="AI230" s="21">
        <f t="shared" si="13"/>
        <v>2463.614343030159</v>
      </c>
      <c r="AM230" s="20">
        <f t="shared" si="14"/>
        <v>0.66138824509678273</v>
      </c>
      <c r="AN230" s="20">
        <f t="shared" si="15"/>
        <v>1.6306988151559305</v>
      </c>
    </row>
    <row r="231" spans="1:40">
      <c r="A231" s="18" t="s">
        <v>313</v>
      </c>
      <c r="B231" s="18" t="s">
        <v>41</v>
      </c>
      <c r="C231" s="18">
        <v>98.971900000000005</v>
      </c>
      <c r="D231" s="18">
        <v>40.5974</v>
      </c>
      <c r="E231" s="19">
        <v>9.4999999999999998E-3</v>
      </c>
      <c r="F231" s="19">
        <v>8.2299999999999998E-2</v>
      </c>
      <c r="G231" s="18">
        <v>9.8209999999999997</v>
      </c>
      <c r="H231" s="18">
        <v>0.1575</v>
      </c>
      <c r="I231" s="18">
        <v>48.5289</v>
      </c>
      <c r="J231" s="18">
        <v>0.34339999999999998</v>
      </c>
      <c r="K231" s="19">
        <v>4.3E-3</v>
      </c>
      <c r="L231" s="19">
        <v>1.5E-3</v>
      </c>
      <c r="M231" s="19">
        <v>0.1139</v>
      </c>
      <c r="N231" s="19">
        <v>1.9699999999999999E-2</v>
      </c>
      <c r="O231" s="20">
        <v>0.31240000000000001</v>
      </c>
      <c r="P231" s="20">
        <v>0.3097500288121165</v>
      </c>
      <c r="Q231" s="19">
        <v>8.0999999999999996E-3</v>
      </c>
      <c r="R231" s="18">
        <v>89.804407824665844</v>
      </c>
      <c r="S231" s="21">
        <v>189766.42445697132</v>
      </c>
      <c r="T231" s="18">
        <v>56.937575282536457</v>
      </c>
      <c r="U231" s="21">
        <v>435.57325024298433</v>
      </c>
      <c r="V231" s="21">
        <v>76339.108545690411</v>
      </c>
      <c r="W231" s="21">
        <v>1219.7707804551756</v>
      </c>
      <c r="X231" s="21">
        <v>292646.68733438529</v>
      </c>
      <c r="Y231" s="21">
        <v>2454.2480928145742</v>
      </c>
      <c r="Z231" s="18">
        <v>31.89987147247113</v>
      </c>
      <c r="AA231" s="18">
        <v>6.5463107059449284</v>
      </c>
      <c r="AB231" s="21">
        <v>779.30656015116745</v>
      </c>
      <c r="AC231" s="21">
        <v>154.93710881512186</v>
      </c>
      <c r="AD231" s="21">
        <v>2454.8307413833727</v>
      </c>
      <c r="AE231" s="18">
        <v>65.080863891195506</v>
      </c>
      <c r="AH231" s="21">
        <f t="shared" si="12"/>
        <v>1260.9697614616198</v>
      </c>
      <c r="AI231" s="21">
        <f t="shared" si="13"/>
        <v>2434.0073395402333</v>
      </c>
      <c r="AM231" s="20">
        <f t="shared" si="14"/>
        <v>0.64036122238293292</v>
      </c>
      <c r="AN231" s="20">
        <f t="shared" si="15"/>
        <v>1.6518004800997976</v>
      </c>
    </row>
    <row r="232" spans="1:40">
      <c r="A232" s="18" t="s">
        <v>314</v>
      </c>
      <c r="B232" s="18" t="s">
        <v>41</v>
      </c>
      <c r="C232" s="18">
        <v>98.931700000000006</v>
      </c>
      <c r="D232" s="18">
        <v>40.583599999999997</v>
      </c>
      <c r="E232" s="19">
        <v>8.3000000000000001E-3</v>
      </c>
      <c r="F232" s="19">
        <v>6.7400000000000002E-2</v>
      </c>
      <c r="G232" s="18">
        <v>9.6834000000000007</v>
      </c>
      <c r="H232" s="18">
        <v>0.15290000000000001</v>
      </c>
      <c r="I232" s="18">
        <v>48.740699999999997</v>
      </c>
      <c r="J232" s="18">
        <v>0.34370000000000001</v>
      </c>
      <c r="K232" s="19">
        <v>5.4999999999999997E-3</v>
      </c>
      <c r="L232" s="19">
        <v>2.5000000000000001E-3</v>
      </c>
      <c r="M232" s="19">
        <v>7.2900000000000006E-2</v>
      </c>
      <c r="N232" s="19">
        <v>1.95E-2</v>
      </c>
      <c r="O232" s="20">
        <v>0.31459999999999999</v>
      </c>
      <c r="P232" s="20">
        <v>0.31193136704318769</v>
      </c>
      <c r="Q232" s="19">
        <v>5.1000000000000004E-3</v>
      </c>
      <c r="R232" s="18">
        <v>89.972234809001776</v>
      </c>
      <c r="S232" s="21">
        <v>189701.91843792805</v>
      </c>
      <c r="T232" s="18">
        <v>49.745460510005536</v>
      </c>
      <c r="U232" s="21">
        <v>356.71490967651454</v>
      </c>
      <c r="V232" s="21">
        <v>75269.53708291809</v>
      </c>
      <c r="W232" s="21">
        <v>1184.1457290895007</v>
      </c>
      <c r="X232" s="21">
        <v>293923.91736386094</v>
      </c>
      <c r="Y232" s="21">
        <v>2456.3921651146452</v>
      </c>
      <c r="Z232" s="18">
        <v>40.802161185718887</v>
      </c>
      <c r="AA232" s="18">
        <v>10.910517843241548</v>
      </c>
      <c r="AB232" s="21">
        <v>498.78356659367961</v>
      </c>
      <c r="AC232" s="21">
        <v>153.36414324339475</v>
      </c>
      <c r="AD232" s="21">
        <v>2472.1182818156499</v>
      </c>
      <c r="AE232" s="18">
        <v>40.976840227789765</v>
      </c>
      <c r="AH232" s="21">
        <f t="shared" si="12"/>
        <v>1224.1414382697251</v>
      </c>
      <c r="AI232" s="21">
        <f t="shared" si="13"/>
        <v>2451.1482362975589</v>
      </c>
      <c r="AM232" s="20">
        <f t="shared" si="14"/>
        <v>0.63307266844886401</v>
      </c>
      <c r="AN232" s="20">
        <f t="shared" si="15"/>
        <v>1.6263437848982543</v>
      </c>
    </row>
    <row r="233" spans="1:40">
      <c r="A233" s="18" t="s">
        <v>315</v>
      </c>
      <c r="B233" s="18" t="s">
        <v>41</v>
      </c>
      <c r="C233" s="18">
        <v>99.089200000000005</v>
      </c>
      <c r="D233" s="18">
        <v>40.700699999999998</v>
      </c>
      <c r="E233" s="19">
        <v>7.9000000000000008E-3</v>
      </c>
      <c r="F233" s="19">
        <v>6.0999999999999999E-2</v>
      </c>
      <c r="G233" s="18">
        <v>9.5470000000000006</v>
      </c>
      <c r="H233" s="18">
        <v>0.151</v>
      </c>
      <c r="I233" s="18">
        <v>48.754100000000001</v>
      </c>
      <c r="J233" s="18">
        <v>0.33</v>
      </c>
      <c r="K233" s="19">
        <v>6.0000000000000001E-3</v>
      </c>
      <c r="L233" s="19">
        <v>2.6700000000000002E-2</v>
      </c>
      <c r="M233" s="19">
        <v>7.1099999999999997E-2</v>
      </c>
      <c r="N233" s="19">
        <v>0.02</v>
      </c>
      <c r="O233" s="20">
        <v>0.31680000000000003</v>
      </c>
      <c r="P233" s="20">
        <v>0.314112705274259</v>
      </c>
      <c r="Q233" s="19">
        <v>7.9000000000000008E-3</v>
      </c>
      <c r="R233" s="18">
        <v>90.101952797672098</v>
      </c>
      <c r="S233" s="21">
        <v>190249.28472995441</v>
      </c>
      <c r="T233" s="18">
        <v>47.348088919161903</v>
      </c>
      <c r="U233" s="21">
        <v>322.84287077548043</v>
      </c>
      <c r="V233" s="21">
        <v>74209.293278251338</v>
      </c>
      <c r="W233" s="21">
        <v>1169.4310339602002</v>
      </c>
      <c r="X233" s="21">
        <v>294004.72417403554</v>
      </c>
      <c r="Y233" s="21">
        <v>2358.4795300780711</v>
      </c>
      <c r="Z233" s="18">
        <v>44.511448566238791</v>
      </c>
      <c r="AA233" s="18">
        <v>116.52433056581974</v>
      </c>
      <c r="AB233" s="21">
        <v>486.46792297408251</v>
      </c>
      <c r="AC233" s="21">
        <v>157.29655717271254</v>
      </c>
      <c r="AD233" s="21">
        <v>2489.4058222479275</v>
      </c>
      <c r="AE233" s="18">
        <v>63.4739289803018</v>
      </c>
      <c r="AH233" s="21">
        <f t="shared" si="12"/>
        <v>1208.9297395600292</v>
      </c>
      <c r="AI233" s="21">
        <f t="shared" si="13"/>
        <v>2468.2891330548846</v>
      </c>
      <c r="AM233" s="20">
        <f t="shared" si="14"/>
        <v>0.62834720520486642</v>
      </c>
      <c r="AN233" s="20">
        <f t="shared" si="15"/>
        <v>1.6290813268185815</v>
      </c>
    </row>
    <row r="234" spans="1:40">
      <c r="A234" s="18" t="s">
        <v>316</v>
      </c>
      <c r="B234" s="18" t="s">
        <v>41</v>
      </c>
      <c r="C234" s="18">
        <v>99.229200000000006</v>
      </c>
      <c r="D234" s="18">
        <v>40.673499999999997</v>
      </c>
      <c r="E234" s="19">
        <v>7.7000000000000002E-3</v>
      </c>
      <c r="F234" s="19">
        <v>6.08E-2</v>
      </c>
      <c r="G234" s="18">
        <v>9.6946999999999992</v>
      </c>
      <c r="H234" s="18">
        <v>0.1537</v>
      </c>
      <c r="I234" s="18">
        <v>48.655000000000001</v>
      </c>
      <c r="J234" s="18">
        <v>0.34329999999999999</v>
      </c>
      <c r="K234" s="19">
        <v>4.4000000000000003E-3</v>
      </c>
      <c r="L234" s="19">
        <v>2.0999999999999999E-3</v>
      </c>
      <c r="M234" s="19">
        <v>6.5199999999999994E-2</v>
      </c>
      <c r="N234" s="19">
        <v>1.9E-2</v>
      </c>
      <c r="O234" s="20">
        <v>0.314</v>
      </c>
      <c r="P234" s="20">
        <v>0.31133645661653192</v>
      </c>
      <c r="Q234" s="19">
        <v>6.4000000000000003E-3</v>
      </c>
      <c r="R234" s="18">
        <v>89.945804069470469</v>
      </c>
      <c r="S234" s="21">
        <v>190122.14243155031</v>
      </c>
      <c r="T234" s="18">
        <v>46.149403123740086</v>
      </c>
      <c r="U234" s="21">
        <v>321.78436955982318</v>
      </c>
      <c r="V234" s="21">
        <v>75357.372530078879</v>
      </c>
      <c r="W234" s="21">
        <v>1190.3413901965746</v>
      </c>
      <c r="X234" s="21">
        <v>293407.1156002818</v>
      </c>
      <c r="Y234" s="21">
        <v>2453.533402047884</v>
      </c>
      <c r="Z234" s="18">
        <v>32.641728948575114</v>
      </c>
      <c r="AA234" s="18">
        <v>9.1648349883228999</v>
      </c>
      <c r="AB234" s="21">
        <v>446.09997999873667</v>
      </c>
      <c r="AC234" s="21">
        <v>149.43172931407693</v>
      </c>
      <c r="AD234" s="21">
        <v>2467.4034980613924</v>
      </c>
      <c r="AE234" s="18">
        <v>51.421917148598929</v>
      </c>
      <c r="AH234" s="21">
        <f t="shared" si="12"/>
        <v>1230.5463640422283</v>
      </c>
      <c r="AI234" s="21">
        <f t="shared" si="13"/>
        <v>2446.4734462728338</v>
      </c>
      <c r="AM234" s="20">
        <f t="shared" si="14"/>
        <v>0.63371688926160974</v>
      </c>
      <c r="AN234" s="20">
        <f t="shared" si="15"/>
        <v>1.632947544118601</v>
      </c>
    </row>
    <row r="235" spans="1:40">
      <c r="A235" s="18" t="s">
        <v>317</v>
      </c>
      <c r="B235" s="18" t="s">
        <v>41</v>
      </c>
      <c r="C235" s="18">
        <v>99.420299999999997</v>
      </c>
      <c r="D235" s="18">
        <v>40.474600000000002</v>
      </c>
      <c r="E235" s="19">
        <v>1.41E-2</v>
      </c>
      <c r="F235" s="19">
        <v>5.1200000000000002E-2</v>
      </c>
      <c r="G235" s="18">
        <v>10.692</v>
      </c>
      <c r="H235" s="18">
        <v>0.17460000000000001</v>
      </c>
      <c r="I235" s="18">
        <v>47.8675</v>
      </c>
      <c r="J235" s="18">
        <v>0.3508</v>
      </c>
      <c r="K235" s="19">
        <v>2.8E-3</v>
      </c>
      <c r="L235" s="19">
        <v>4.58E-2</v>
      </c>
      <c r="M235" s="19">
        <v>5.11E-2</v>
      </c>
      <c r="N235" s="19">
        <v>2.2100000000000002E-2</v>
      </c>
      <c r="O235" s="20">
        <v>0.2472</v>
      </c>
      <c r="P235" s="20">
        <v>0.24510309578218692</v>
      </c>
      <c r="Q235" s="19">
        <v>6.1000000000000004E-3</v>
      </c>
      <c r="R235" s="18">
        <v>88.864583811333588</v>
      </c>
      <c r="S235" s="21">
        <v>189192.41437447057</v>
      </c>
      <c r="T235" s="18">
        <v>84.507348577238332</v>
      </c>
      <c r="U235" s="21">
        <v>270.97631120827214</v>
      </c>
      <c r="V235" s="21">
        <v>83109.433720651854</v>
      </c>
      <c r="W235" s="21">
        <v>1352.2030366188806</v>
      </c>
      <c r="X235" s="21">
        <v>288658.20791278366</v>
      </c>
      <c r="Y235" s="21">
        <v>2507.1352095496586</v>
      </c>
      <c r="Z235" s="18">
        <v>20.772009330911434</v>
      </c>
      <c r="AA235" s="18">
        <v>199.88068688818512</v>
      </c>
      <c r="AB235" s="21">
        <v>349.62743831189334</v>
      </c>
      <c r="AC235" s="21">
        <v>173.81269567584738</v>
      </c>
      <c r="AD235" s="21">
        <v>1942.4909067540643</v>
      </c>
      <c r="AE235" s="18">
        <v>49.011514782258352</v>
      </c>
      <c r="AH235" s="21">
        <f t="shared" si="12"/>
        <v>1397.8750498488816</v>
      </c>
      <c r="AI235" s="21">
        <f t="shared" si="13"/>
        <v>1926.0134901867659</v>
      </c>
      <c r="AM235" s="20">
        <f t="shared" si="14"/>
        <v>0.55927500012964726</v>
      </c>
      <c r="AN235" s="20">
        <f t="shared" si="15"/>
        <v>1.6819691667584107</v>
      </c>
    </row>
    <row r="236" spans="1:40">
      <c r="A236" s="18" t="s">
        <v>318</v>
      </c>
      <c r="B236" s="18" t="s">
        <v>41</v>
      </c>
      <c r="C236" s="18">
        <v>99.569500000000005</v>
      </c>
      <c r="D236" s="18">
        <v>40.434100000000001</v>
      </c>
      <c r="E236" s="19">
        <v>1.4200000000000001E-2</v>
      </c>
      <c r="F236" s="19">
        <v>5.2400000000000002E-2</v>
      </c>
      <c r="G236" s="18">
        <v>10.676</v>
      </c>
      <c r="H236" s="18">
        <v>0.17180000000000001</v>
      </c>
      <c r="I236" s="18">
        <v>47.9163</v>
      </c>
      <c r="J236" s="18">
        <v>0.35460000000000003</v>
      </c>
      <c r="K236" s="19">
        <v>5.0000000000000001E-3</v>
      </c>
      <c r="L236" s="19">
        <v>4.5199999999999997E-2</v>
      </c>
      <c r="M236" s="19">
        <v>5.0599999999999999E-2</v>
      </c>
      <c r="N236" s="19">
        <v>2.12E-2</v>
      </c>
      <c r="O236" s="20">
        <v>0.25019999999999998</v>
      </c>
      <c r="P236" s="20">
        <v>0.24807764791546585</v>
      </c>
      <c r="Q236" s="19">
        <v>8.3999999999999995E-3</v>
      </c>
      <c r="R236" s="18">
        <v>88.889461624458747</v>
      </c>
      <c r="S236" s="21">
        <v>189003.10323162624</v>
      </c>
      <c r="T236" s="18">
        <v>85.106691474949244</v>
      </c>
      <c r="U236" s="21">
        <v>277.32731850221603</v>
      </c>
      <c r="V236" s="21">
        <v>82985.064945910897</v>
      </c>
      <c r="W236" s="21">
        <v>1330.5182227441217</v>
      </c>
      <c r="X236" s="21">
        <v>288952.48943043436</v>
      </c>
      <c r="Y236" s="21">
        <v>2534.293458683891</v>
      </c>
      <c r="Z236" s="18">
        <v>37.092873805198991</v>
      </c>
      <c r="AA236" s="18">
        <v>197.26216260580719</v>
      </c>
      <c r="AB236" s="21">
        <v>346.20642619533862</v>
      </c>
      <c r="AC236" s="21">
        <v>166.73435060307531</v>
      </c>
      <c r="AD236" s="21">
        <v>1966.0648255253514</v>
      </c>
      <c r="AE236" s="18">
        <v>67.491266257536083</v>
      </c>
      <c r="AH236" s="21">
        <f t="shared" si="12"/>
        <v>1375.4578096451191</v>
      </c>
      <c r="AI236" s="21">
        <f t="shared" si="13"/>
        <v>1949.3874403103914</v>
      </c>
      <c r="AM236" s="20">
        <f t="shared" si="14"/>
        <v>0.56463959717284862</v>
      </c>
      <c r="AN236" s="20">
        <f t="shared" si="15"/>
        <v>1.6574763308815064</v>
      </c>
    </row>
    <row r="237" spans="1:40">
      <c r="A237" s="18" t="s">
        <v>319</v>
      </c>
      <c r="B237" s="18" t="s">
        <v>41</v>
      </c>
      <c r="C237" s="18">
        <v>99.164000000000001</v>
      </c>
      <c r="D237" s="18">
        <v>40.488500000000002</v>
      </c>
      <c r="E237" s="19">
        <v>1.32E-2</v>
      </c>
      <c r="F237" s="19">
        <v>5.0900000000000001E-2</v>
      </c>
      <c r="G237" s="18">
        <v>10.517899999999999</v>
      </c>
      <c r="H237" s="18">
        <v>0.1711</v>
      </c>
      <c r="I237" s="18">
        <v>47.910499999999999</v>
      </c>
      <c r="J237" s="18">
        <v>0.35299999999999998</v>
      </c>
      <c r="K237" s="19">
        <v>5.5999999999999999E-3</v>
      </c>
      <c r="L237" s="19">
        <v>4.5999999999999999E-3</v>
      </c>
      <c r="M237" s="19">
        <v>9.3399999999999997E-2</v>
      </c>
      <c r="N237" s="19"/>
      <c r="O237" s="20">
        <v>0.24779999999999999</v>
      </c>
      <c r="P237" s="20">
        <v>0.24569800620884269</v>
      </c>
      <c r="Q237" s="19">
        <v>5.4000000000000003E-3</v>
      </c>
      <c r="R237" s="18">
        <v>89.034775218742013</v>
      </c>
      <c r="S237" s="21">
        <v>189257.38782843438</v>
      </c>
      <c r="T237" s="18">
        <v>79.113262497840125</v>
      </c>
      <c r="U237" s="21">
        <v>269.38855938478616</v>
      </c>
      <c r="V237" s="21">
        <v>81756.145990501696</v>
      </c>
      <c r="W237" s="21">
        <v>1325.0970192754321</v>
      </c>
      <c r="X237" s="21">
        <v>288917.51334841852</v>
      </c>
      <c r="Y237" s="21">
        <v>2522.8584064168454</v>
      </c>
      <c r="Z237" s="18">
        <v>41.544018661822868</v>
      </c>
      <c r="AA237" s="18">
        <v>20.075352831564448</v>
      </c>
      <c r="AB237" s="21">
        <v>639.04506337242344</v>
      </c>
      <c r="AC237" s="21">
        <v>1085.3462444917168</v>
      </c>
      <c r="AD237" s="21">
        <v>1947.2056905083218</v>
      </c>
      <c r="AE237" s="18">
        <v>43.387242594130342</v>
      </c>
      <c r="AH237" s="21">
        <f t="shared" si="12"/>
        <v>1369.8534995941789</v>
      </c>
      <c r="AI237" s="21">
        <f t="shared" si="13"/>
        <v>1930.688280211491</v>
      </c>
      <c r="AM237" s="20">
        <f t="shared" si="14"/>
        <v>0.55100859363534826</v>
      </c>
      <c r="AN237" s="20">
        <f t="shared" si="15"/>
        <v>1.6755358058993222</v>
      </c>
    </row>
    <row r="238" spans="1:40">
      <c r="A238" s="18" t="s">
        <v>320</v>
      </c>
      <c r="B238" s="18" t="s">
        <v>41</v>
      </c>
      <c r="C238" s="18">
        <v>99.465400000000002</v>
      </c>
      <c r="D238" s="18">
        <v>40.4161</v>
      </c>
      <c r="E238" s="19">
        <v>8.3000000000000001E-3</v>
      </c>
      <c r="F238" s="19">
        <v>5.6300000000000003E-2</v>
      </c>
      <c r="G238" s="18">
        <v>10.4861</v>
      </c>
      <c r="H238" s="18">
        <v>0.16739999999999999</v>
      </c>
      <c r="I238" s="18">
        <v>48.147399999999998</v>
      </c>
      <c r="J238" s="18">
        <v>0.38819999999999999</v>
      </c>
      <c r="K238" s="19">
        <v>3.8E-3</v>
      </c>
      <c r="L238" s="19">
        <v>4.5999999999999999E-3</v>
      </c>
      <c r="M238" s="19">
        <v>4.87E-2</v>
      </c>
      <c r="N238" s="19">
        <v>2.1399999999999999E-2</v>
      </c>
      <c r="O238" s="20">
        <v>0.25169999999999998</v>
      </c>
      <c r="P238" s="20">
        <v>0.24956492398210534</v>
      </c>
      <c r="Q238" s="19"/>
      <c r="R238" s="18">
        <v>89.112250838898674</v>
      </c>
      <c r="S238" s="21">
        <v>188918.96494591766</v>
      </c>
      <c r="T238" s="18">
        <v>49.745460510005536</v>
      </c>
      <c r="U238" s="21">
        <v>297.96809220753363</v>
      </c>
      <c r="V238" s="21">
        <v>81508.963050704027</v>
      </c>
      <c r="W238" s="21">
        <v>1296.4420866552155</v>
      </c>
      <c r="X238" s="21">
        <v>290346.10538799729</v>
      </c>
      <c r="Y238" s="21">
        <v>2774.4295562918396</v>
      </c>
      <c r="Z238" s="18">
        <v>28.190584091951234</v>
      </c>
      <c r="AA238" s="18">
        <v>20.075352831564448</v>
      </c>
      <c r="AB238" s="21">
        <v>333.20658015243066</v>
      </c>
      <c r="AC238" s="21">
        <v>168.30731617480242</v>
      </c>
      <c r="AD238" s="21">
        <v>1977.8517849109951</v>
      </c>
      <c r="AE238" s="18">
        <v>0</v>
      </c>
      <c r="AH238" s="21">
        <f t="shared" si="12"/>
        <v>1340.2307178963504</v>
      </c>
      <c r="AI238" s="21">
        <f t="shared" si="13"/>
        <v>1961.0744153722046</v>
      </c>
      <c r="AM238" s="20">
        <f t="shared" si="14"/>
        <v>0.55524301881248428</v>
      </c>
      <c r="AN238" s="20">
        <f t="shared" si="15"/>
        <v>1.6442740377676468</v>
      </c>
    </row>
    <row r="239" spans="1:40">
      <c r="A239" s="18" t="s">
        <v>321</v>
      </c>
      <c r="B239" s="18" t="s">
        <v>41</v>
      </c>
      <c r="C239" s="18">
        <v>99.359300000000005</v>
      </c>
      <c r="D239" s="18">
        <v>40.559899999999999</v>
      </c>
      <c r="E239" s="19">
        <v>8.8000000000000005E-3</v>
      </c>
      <c r="F239" s="19">
        <v>5.5300000000000002E-2</v>
      </c>
      <c r="G239" s="18">
        <v>10.2859</v>
      </c>
      <c r="H239" s="18">
        <v>0.1666</v>
      </c>
      <c r="I239" s="18">
        <v>48.218899999999998</v>
      </c>
      <c r="J239" s="18">
        <v>0.37659999999999999</v>
      </c>
      <c r="K239" s="19">
        <v>4.7000000000000002E-3</v>
      </c>
      <c r="L239" s="19">
        <v>1.9E-3</v>
      </c>
      <c r="M239" s="19">
        <v>5.04E-2</v>
      </c>
      <c r="N239" s="19">
        <v>2.12E-2</v>
      </c>
      <c r="O239" s="20">
        <v>0.24979999999999999</v>
      </c>
      <c r="P239" s="20">
        <v>0.247681040964362</v>
      </c>
      <c r="Q239" s="19"/>
      <c r="R239" s="18">
        <v>89.312046006865501</v>
      </c>
      <c r="S239" s="21">
        <v>189591.13636174507</v>
      </c>
      <c r="T239" s="18">
        <v>52.742174998560095</v>
      </c>
      <c r="U239" s="21">
        <v>292.67558612924705</v>
      </c>
      <c r="V239" s="21">
        <v>79952.798756757664</v>
      </c>
      <c r="W239" s="21">
        <v>1290.2464255481414</v>
      </c>
      <c r="X239" s="21">
        <v>290777.27605422726</v>
      </c>
      <c r="Y239" s="21">
        <v>2691.5254273557621</v>
      </c>
      <c r="Z239" s="18">
        <v>34.867301376887049</v>
      </c>
      <c r="AA239" s="18">
        <v>8.2919935608635758</v>
      </c>
      <c r="AB239" s="21">
        <v>344.83802134871678</v>
      </c>
      <c r="AC239" s="21">
        <v>166.73435060307531</v>
      </c>
      <c r="AD239" s="21">
        <v>1962.9216363558467</v>
      </c>
      <c r="AE239" s="18">
        <v>0</v>
      </c>
      <c r="AH239" s="21">
        <f t="shared" si="12"/>
        <v>1333.8257921238469</v>
      </c>
      <c r="AI239" s="21">
        <f t="shared" si="13"/>
        <v>1946.2709136272417</v>
      </c>
      <c r="AM239" s="20">
        <f t="shared" si="14"/>
        <v>0.53972951633805244</v>
      </c>
      <c r="AN239" s="20">
        <f t="shared" si="15"/>
        <v>1.6682665433411248</v>
      </c>
    </row>
    <row r="240" spans="1:40">
      <c r="A240" s="18" t="s">
        <v>322</v>
      </c>
      <c r="B240" s="18" t="s">
        <v>41</v>
      </c>
      <c r="C240" s="18">
        <v>98.897099999999995</v>
      </c>
      <c r="D240" s="18">
        <v>40.597799999999999</v>
      </c>
      <c r="E240" s="19">
        <v>9.1999999999999998E-3</v>
      </c>
      <c r="F240" s="19">
        <v>5.6300000000000003E-2</v>
      </c>
      <c r="G240" s="18">
        <v>10.2531</v>
      </c>
      <c r="H240" s="18">
        <v>0.1653</v>
      </c>
      <c r="I240" s="18">
        <v>48.252200000000002</v>
      </c>
      <c r="J240" s="18">
        <v>0.37680000000000002</v>
      </c>
      <c r="K240" s="19">
        <v>4.5999999999999999E-3</v>
      </c>
      <c r="L240" s="19">
        <v>6.4999999999999997E-3</v>
      </c>
      <c r="M240" s="19"/>
      <c r="N240" s="19">
        <v>2.1600000000000001E-2</v>
      </c>
      <c r="O240" s="20">
        <v>0.24890000000000001</v>
      </c>
      <c r="P240" s="20">
        <v>0.24678867532437831</v>
      </c>
      <c r="Q240" s="19">
        <v>7.7999999999999996E-3</v>
      </c>
      <c r="R240" s="18">
        <v>89.349067413018204</v>
      </c>
      <c r="S240" s="21">
        <v>189768.2941966537</v>
      </c>
      <c r="T240" s="18">
        <v>55.139546589403722</v>
      </c>
      <c r="U240" s="21">
        <v>297.96809220753363</v>
      </c>
      <c r="V240" s="21">
        <v>79697.84276853867</v>
      </c>
      <c r="W240" s="21">
        <v>1280.1784762491463</v>
      </c>
      <c r="X240" s="21">
        <v>290978.08700787008</v>
      </c>
      <c r="Y240" s="21">
        <v>2692.9548088891429</v>
      </c>
      <c r="Z240" s="18">
        <v>34.125443900783068</v>
      </c>
      <c r="AA240" s="18">
        <v>28.367346392428026</v>
      </c>
      <c r="AB240" s="21">
        <v>0</v>
      </c>
      <c r="AC240" s="21">
        <v>169.88028174652956</v>
      </c>
      <c r="AD240" s="21">
        <v>1955.8494607244606</v>
      </c>
      <c r="AE240" s="18">
        <v>62.670461524854929</v>
      </c>
      <c r="AH240" s="21">
        <f t="shared" si="12"/>
        <v>1323.4177877435288</v>
      </c>
      <c r="AI240" s="21">
        <f t="shared" si="13"/>
        <v>1939.2587285901541</v>
      </c>
      <c r="AM240" s="20">
        <f t="shared" si="14"/>
        <v>0.53570007419676668</v>
      </c>
      <c r="AN240" s="20">
        <f t="shared" si="15"/>
        <v>1.6605440520981805</v>
      </c>
    </row>
    <row r="241" spans="1:40">
      <c r="A241" s="18" t="s">
        <v>323</v>
      </c>
      <c r="B241" s="18" t="s">
        <v>41</v>
      </c>
      <c r="C241" s="18">
        <v>99.287099999999995</v>
      </c>
      <c r="D241" s="18">
        <v>40.468499999999999</v>
      </c>
      <c r="E241" s="19">
        <v>8.3000000000000001E-3</v>
      </c>
      <c r="F241" s="19">
        <v>5.6099999999999997E-2</v>
      </c>
      <c r="G241" s="18">
        <v>10.3337</v>
      </c>
      <c r="H241" s="18">
        <v>0.16489999999999999</v>
      </c>
      <c r="I241" s="18">
        <v>48.243899999999996</v>
      </c>
      <c r="J241" s="18">
        <v>0.38429999999999997</v>
      </c>
      <c r="K241" s="19">
        <v>4.1999999999999997E-3</v>
      </c>
      <c r="L241" s="19">
        <v>2.5999999999999999E-3</v>
      </c>
      <c r="M241" s="19">
        <v>4.8099999999999997E-2</v>
      </c>
      <c r="N241" s="19">
        <v>2.06E-2</v>
      </c>
      <c r="O241" s="20">
        <v>0.25800000000000001</v>
      </c>
      <c r="P241" s="20">
        <v>0.25581148346199117</v>
      </c>
      <c r="Q241" s="19">
        <v>6.6E-3</v>
      </c>
      <c r="R241" s="18">
        <v>89.272673042400768</v>
      </c>
      <c r="S241" s="21">
        <v>189163.90084431373</v>
      </c>
      <c r="T241" s="18">
        <v>49.745460510005536</v>
      </c>
      <c r="U241" s="21">
        <v>296.90959099187631</v>
      </c>
      <c r="V241" s="21">
        <v>80324.350471296319</v>
      </c>
      <c r="W241" s="21">
        <v>1277.0806456956093</v>
      </c>
      <c r="X241" s="21">
        <v>290928.03502843354</v>
      </c>
      <c r="Y241" s="21">
        <v>2746.5566163909166</v>
      </c>
      <c r="Z241" s="18">
        <v>31.158013996367149</v>
      </c>
      <c r="AA241" s="18">
        <v>11.346938556971208</v>
      </c>
      <c r="AB241" s="21">
        <v>329.10136561256502</v>
      </c>
      <c r="AC241" s="21">
        <v>162.01545388789395</v>
      </c>
      <c r="AD241" s="21">
        <v>2027.3570143306981</v>
      </c>
      <c r="AE241" s="18">
        <v>53.028852059492642</v>
      </c>
      <c r="AH241" s="21">
        <f t="shared" si="12"/>
        <v>1320.215324857277</v>
      </c>
      <c r="AI241" s="21">
        <f t="shared" si="13"/>
        <v>2010.1597106318186</v>
      </c>
      <c r="AM241" s="20">
        <f t="shared" si="14"/>
        <v>0.5597471393007013</v>
      </c>
      <c r="AN241" s="20">
        <f t="shared" si="15"/>
        <v>1.6436053539319342</v>
      </c>
    </row>
    <row r="242" spans="1:40">
      <c r="A242" s="18" t="s">
        <v>324</v>
      </c>
      <c r="B242" s="18" t="s">
        <v>41</v>
      </c>
      <c r="C242" s="18">
        <v>98.987700000000004</v>
      </c>
      <c r="D242" s="18">
        <v>40.621200000000002</v>
      </c>
      <c r="E242" s="19">
        <v>9.5999999999999992E-3</v>
      </c>
      <c r="F242" s="19">
        <v>5.6599999999999998E-2</v>
      </c>
      <c r="G242" s="18">
        <v>10.193199999999999</v>
      </c>
      <c r="H242" s="18">
        <v>0.16500000000000001</v>
      </c>
      <c r="I242" s="18">
        <v>48.298900000000003</v>
      </c>
      <c r="J242" s="18">
        <v>0.36699999999999999</v>
      </c>
      <c r="K242" s="19">
        <v>4.4999999999999997E-3</v>
      </c>
      <c r="L242" s="19">
        <v>2.8E-3</v>
      </c>
      <c r="M242" s="19"/>
      <c r="N242" s="19">
        <v>2.06E-2</v>
      </c>
      <c r="O242" s="20">
        <v>0.25509999999999999</v>
      </c>
      <c r="P242" s="20">
        <v>0.25293608306648818</v>
      </c>
      <c r="Q242" s="19">
        <v>5.4999999999999997E-3</v>
      </c>
      <c r="R242" s="18">
        <v>89.413858813144685</v>
      </c>
      <c r="S242" s="21">
        <v>189877.67396807487</v>
      </c>
      <c r="T242" s="18">
        <v>57.536918180247362</v>
      </c>
      <c r="U242" s="21">
        <v>299.5558440310196</v>
      </c>
      <c r="V242" s="21">
        <v>79232.237168102161</v>
      </c>
      <c r="W242" s="21">
        <v>1277.8551033339936</v>
      </c>
      <c r="X242" s="21">
        <v>291259.70477168745</v>
      </c>
      <c r="Y242" s="21">
        <v>2622.9151137534905</v>
      </c>
      <c r="Z242" s="18">
        <v>33.383586424679088</v>
      </c>
      <c r="AA242" s="18">
        <v>12.219779984430533</v>
      </c>
      <c r="AB242" s="21">
        <v>0</v>
      </c>
      <c r="AC242" s="21">
        <v>162.01545388789395</v>
      </c>
      <c r="AD242" s="21">
        <v>2004.568892851787</v>
      </c>
      <c r="AE242" s="18">
        <v>44.190710049577191</v>
      </c>
      <c r="AH242" s="21">
        <f t="shared" si="12"/>
        <v>1321.0159405788399</v>
      </c>
      <c r="AI242" s="21">
        <f t="shared" si="13"/>
        <v>1987.5648921789802</v>
      </c>
      <c r="AM242" s="20">
        <f t="shared" si="14"/>
        <v>0.54530879258678644</v>
      </c>
      <c r="AN242" s="20">
        <f t="shared" si="15"/>
        <v>1.6672707824419013</v>
      </c>
    </row>
    <row r="243" spans="1:40">
      <c r="A243" s="18" t="s">
        <v>325</v>
      </c>
      <c r="B243" s="18" t="s">
        <v>41</v>
      </c>
      <c r="C243" s="18">
        <v>98.832300000000004</v>
      </c>
      <c r="D243" s="18">
        <v>40.685099999999998</v>
      </c>
      <c r="E243" s="19">
        <v>8.8000000000000005E-3</v>
      </c>
      <c r="F243" s="19">
        <v>5.3600000000000002E-2</v>
      </c>
      <c r="G243" s="18">
        <v>10.168699999999999</v>
      </c>
      <c r="H243" s="18">
        <v>0.16439999999999999</v>
      </c>
      <c r="I243" s="18">
        <v>48.283799999999999</v>
      </c>
      <c r="J243" s="18">
        <v>0.37019999999999997</v>
      </c>
      <c r="K243" s="19">
        <v>4.1000000000000003E-3</v>
      </c>
      <c r="L243" s="19">
        <v>1.5E-3</v>
      </c>
      <c r="M243" s="19"/>
      <c r="N243" s="19"/>
      <c r="O243" s="20">
        <v>0.25340000000000001</v>
      </c>
      <c r="P243" s="20">
        <v>0.25125050352429679</v>
      </c>
      <c r="Q243" s="19">
        <v>6.3E-3</v>
      </c>
      <c r="R243" s="18">
        <v>89.433661005937864</v>
      </c>
      <c r="S243" s="21">
        <v>190176.36488234033</v>
      </c>
      <c r="T243" s="18">
        <v>52.742174998560095</v>
      </c>
      <c r="U243" s="21">
        <v>283.67832579615992</v>
      </c>
      <c r="V243" s="21">
        <v>79041.797481780071</v>
      </c>
      <c r="W243" s="21">
        <v>1273.2083575036881</v>
      </c>
      <c r="X243" s="21">
        <v>291168.64635126683</v>
      </c>
      <c r="Y243" s="21">
        <v>2645.7852182875813</v>
      </c>
      <c r="Z243" s="18">
        <v>30.416156520263172</v>
      </c>
      <c r="AA243" s="18">
        <v>6.5463107059449284</v>
      </c>
      <c r="AB243" s="21">
        <v>0</v>
      </c>
      <c r="AC243" s="21">
        <v>0</v>
      </c>
      <c r="AD243" s="21">
        <v>1991.2103388813912</v>
      </c>
      <c r="AE243" s="18">
        <v>50.618449693152066</v>
      </c>
      <c r="AH243" s="21">
        <f t="shared" si="12"/>
        <v>1316.2122462494624</v>
      </c>
      <c r="AI243" s="21">
        <f t="shared" si="13"/>
        <v>1974.3196537755925</v>
      </c>
      <c r="AM243" s="20">
        <f t="shared" si="14"/>
        <v>0.54054186919430591</v>
      </c>
      <c r="AN243" s="20">
        <f t="shared" si="15"/>
        <v>1.665210418010626</v>
      </c>
    </row>
    <row r="244" spans="1:40">
      <c r="A244" s="18" t="s">
        <v>326</v>
      </c>
      <c r="B244" s="18" t="s">
        <v>41</v>
      </c>
      <c r="C244" s="18">
        <v>99.4602</v>
      </c>
      <c r="D244" s="18">
        <v>40.468499999999999</v>
      </c>
      <c r="E244" s="19">
        <v>9.7000000000000003E-3</v>
      </c>
      <c r="F244" s="19">
        <v>5.4600000000000003E-2</v>
      </c>
      <c r="G244" s="18">
        <v>10.486599999999999</v>
      </c>
      <c r="H244" s="18">
        <v>0.17019999999999999</v>
      </c>
      <c r="I244" s="18">
        <v>48.089599999999997</v>
      </c>
      <c r="J244" s="18">
        <v>0.38740000000000002</v>
      </c>
      <c r="K244" s="19">
        <v>3.3999999999999998E-3</v>
      </c>
      <c r="L244" s="19">
        <v>1.5E-3</v>
      </c>
      <c r="M244" s="19">
        <v>5.1799999999999999E-2</v>
      </c>
      <c r="N244" s="19">
        <v>2.0500000000000001E-2</v>
      </c>
      <c r="O244" s="20">
        <v>0.25059999999999999</v>
      </c>
      <c r="P244" s="20">
        <v>0.24847425486656971</v>
      </c>
      <c r="Q244" s="19">
        <v>5.7000000000000002E-3</v>
      </c>
      <c r="R244" s="18">
        <v>89.100127864403021</v>
      </c>
      <c r="S244" s="21">
        <v>189163.90084431373</v>
      </c>
      <c r="T244" s="18">
        <v>58.136261077958281</v>
      </c>
      <c r="U244" s="21">
        <v>288.97083187444645</v>
      </c>
      <c r="V244" s="21">
        <v>81512.849574914682</v>
      </c>
      <c r="W244" s="21">
        <v>1318.1269005299739</v>
      </c>
      <c r="X244" s="21">
        <v>289997.55063963233</v>
      </c>
      <c r="Y244" s="21">
        <v>2768.7120301583172</v>
      </c>
      <c r="Z244" s="18">
        <v>25.223154187535311</v>
      </c>
      <c r="AA244" s="18">
        <v>6.5463107059449284</v>
      </c>
      <c r="AB244" s="21">
        <v>354.41685527506996</v>
      </c>
      <c r="AC244" s="21">
        <v>161.22897110203039</v>
      </c>
      <c r="AD244" s="21">
        <v>1969.2080146948565</v>
      </c>
      <c r="AE244" s="18">
        <v>45.797644960470912</v>
      </c>
      <c r="AH244" s="21">
        <f t="shared" si="12"/>
        <v>1362.6479581001124</v>
      </c>
      <c r="AI244" s="21">
        <f t="shared" si="13"/>
        <v>1952.5039669935418</v>
      </c>
      <c r="AM244" s="20">
        <f t="shared" si="14"/>
        <v>0.55350728421497719</v>
      </c>
      <c r="AN244" s="20">
        <f t="shared" si="15"/>
        <v>1.671697119173543</v>
      </c>
    </row>
    <row r="245" spans="1:40">
      <c r="A245" s="18" t="s">
        <v>327</v>
      </c>
      <c r="B245" s="18" t="s">
        <v>41</v>
      </c>
      <c r="C245" s="18">
        <v>99.422799999999995</v>
      </c>
      <c r="D245" s="18">
        <v>40.523899999999998</v>
      </c>
      <c r="E245" s="19">
        <v>9.1999999999999998E-3</v>
      </c>
      <c r="F245" s="19">
        <v>5.7000000000000002E-2</v>
      </c>
      <c r="G245" s="18">
        <v>10.4</v>
      </c>
      <c r="H245" s="18">
        <v>0.16819999999999999</v>
      </c>
      <c r="I245" s="18">
        <v>48.087600000000002</v>
      </c>
      <c r="J245" s="18">
        <v>0.37540000000000001</v>
      </c>
      <c r="K245" s="19">
        <v>5.0000000000000001E-3</v>
      </c>
      <c r="L245" s="19">
        <v>3.0999999999999999E-3</v>
      </c>
      <c r="M245" s="19">
        <v>9.4200000000000006E-2</v>
      </c>
      <c r="N245" s="19">
        <v>2.06E-2</v>
      </c>
      <c r="O245" s="20">
        <v>0.24879999999999999</v>
      </c>
      <c r="P245" s="20">
        <v>0.24668952358660234</v>
      </c>
      <c r="Q245" s="19">
        <v>6.8999999999999999E-3</v>
      </c>
      <c r="R245" s="18">
        <v>89.180000394564914</v>
      </c>
      <c r="S245" s="21">
        <v>189422.85979032793</v>
      </c>
      <c r="T245" s="18">
        <v>55.139546589403722</v>
      </c>
      <c r="U245" s="21">
        <v>301.67284646233423</v>
      </c>
      <c r="V245" s="21">
        <v>80839.70358162919</v>
      </c>
      <c r="W245" s="21">
        <v>1302.6377477622891</v>
      </c>
      <c r="X245" s="21">
        <v>289985.4899216959</v>
      </c>
      <c r="Y245" s="21">
        <v>2682.9491381554781</v>
      </c>
      <c r="Z245" s="18">
        <v>37.092873805198991</v>
      </c>
      <c r="AA245" s="18">
        <v>13.529042125619519</v>
      </c>
      <c r="AB245" s="21">
        <v>644.51868275891115</v>
      </c>
      <c r="AC245" s="21">
        <v>162.01545388789395</v>
      </c>
      <c r="AD245" s="21">
        <v>1955.0636634320842</v>
      </c>
      <c r="AE245" s="18">
        <v>55.439254425833212</v>
      </c>
      <c r="AH245" s="21">
        <f t="shared" si="12"/>
        <v>1346.6356436688536</v>
      </c>
      <c r="AI245" s="21">
        <f t="shared" si="13"/>
        <v>1938.4795969193663</v>
      </c>
      <c r="AM245" s="20">
        <f t="shared" si="14"/>
        <v>0.54501612159194834</v>
      </c>
      <c r="AN245" s="20">
        <f t="shared" si="15"/>
        <v>1.665809724684439</v>
      </c>
    </row>
    <row r="246" spans="1:40">
      <c r="A246" s="18" t="s">
        <v>328</v>
      </c>
      <c r="B246" s="18" t="s">
        <v>41</v>
      </c>
      <c r="C246" s="18">
        <v>99.032700000000006</v>
      </c>
      <c r="D246" s="18">
        <v>40.622900000000001</v>
      </c>
      <c r="E246" s="19">
        <v>8.9999999999999993E-3</v>
      </c>
      <c r="F246" s="19">
        <v>5.5599999999999997E-2</v>
      </c>
      <c r="G246" s="18">
        <v>10.3299</v>
      </c>
      <c r="H246" s="18">
        <v>0.16739999999999999</v>
      </c>
      <c r="I246" s="18">
        <v>48.1053</v>
      </c>
      <c r="J246" s="18">
        <v>0.37480000000000002</v>
      </c>
      <c r="K246" s="19">
        <v>5.5999999999999999E-3</v>
      </c>
      <c r="L246" s="19">
        <v>2E-3</v>
      </c>
      <c r="M246" s="19">
        <v>5.11E-2</v>
      </c>
      <c r="N246" s="19">
        <v>2.07E-2</v>
      </c>
      <c r="O246" s="20">
        <v>0.2485</v>
      </c>
      <c r="P246" s="20">
        <v>0.24639206837327446</v>
      </c>
      <c r="Q246" s="19">
        <v>7.1000000000000004E-3</v>
      </c>
      <c r="R246" s="18">
        <v>89.248619432733136</v>
      </c>
      <c r="S246" s="21">
        <v>189885.62036172513</v>
      </c>
      <c r="T246" s="18">
        <v>53.940860793981905</v>
      </c>
      <c r="U246" s="21">
        <v>294.26333795273302</v>
      </c>
      <c r="V246" s="21">
        <v>80294.812887295338</v>
      </c>
      <c r="W246" s="21">
        <v>1296.4420866552155</v>
      </c>
      <c r="X246" s="21">
        <v>290092.22727543389</v>
      </c>
      <c r="Y246" s="21">
        <v>2678.6609935553361</v>
      </c>
      <c r="Z246" s="18">
        <v>41.544018661822868</v>
      </c>
      <c r="AA246" s="18">
        <v>8.7284142745932378</v>
      </c>
      <c r="AB246" s="21">
        <v>349.62743831189334</v>
      </c>
      <c r="AC246" s="21">
        <v>162.8019366737575</v>
      </c>
      <c r="AD246" s="21">
        <v>1952.7062715549553</v>
      </c>
      <c r="AE246" s="18">
        <v>57.046189336726925</v>
      </c>
      <c r="AH246" s="21">
        <f t="shared" si="12"/>
        <v>1340.2307178963504</v>
      </c>
      <c r="AI246" s="21">
        <f t="shared" si="13"/>
        <v>1936.1422019070035</v>
      </c>
      <c r="AM246" s="20">
        <f t="shared" si="14"/>
        <v>0.54049081621716044</v>
      </c>
      <c r="AN246" s="20">
        <f t="shared" si="15"/>
        <v>1.6691373573253681</v>
      </c>
    </row>
    <row r="247" spans="1:40">
      <c r="A247" s="18" t="s">
        <v>329</v>
      </c>
      <c r="B247" s="18" t="s">
        <v>41</v>
      </c>
      <c r="C247" s="18">
        <v>99.592200000000005</v>
      </c>
      <c r="D247" s="18">
        <v>40.685899999999997</v>
      </c>
      <c r="E247" s="19">
        <v>9.4000000000000004E-3</v>
      </c>
      <c r="F247" s="19">
        <v>5.11E-2</v>
      </c>
      <c r="G247" s="18">
        <v>9.8703000000000003</v>
      </c>
      <c r="H247" s="18">
        <v>0.15740000000000001</v>
      </c>
      <c r="I247" s="18">
        <v>48.447600000000001</v>
      </c>
      <c r="J247" s="18">
        <v>0.316</v>
      </c>
      <c r="K247" s="19">
        <v>5.8999999999999999E-3</v>
      </c>
      <c r="L247" s="19">
        <v>6.7000000000000002E-3</v>
      </c>
      <c r="M247" s="19">
        <v>0.1077</v>
      </c>
      <c r="N247" s="19">
        <v>1.9300000000000001E-2</v>
      </c>
      <c r="O247" s="20">
        <v>0.3165</v>
      </c>
      <c r="P247" s="20">
        <v>0.31381525006093103</v>
      </c>
      <c r="Q247" s="19">
        <v>6.1000000000000004E-3</v>
      </c>
      <c r="R247" s="18">
        <v>89.743045546076885</v>
      </c>
      <c r="S247" s="21">
        <v>190180.10436170513</v>
      </c>
      <c r="T247" s="18">
        <v>56.338232384825552</v>
      </c>
      <c r="U247" s="21">
        <v>270.44706060044348</v>
      </c>
      <c r="V247" s="21">
        <v>76722.319832861031</v>
      </c>
      <c r="W247" s="21">
        <v>1218.9963228167917</v>
      </c>
      <c r="X247" s="21">
        <v>292156.41915026645</v>
      </c>
      <c r="Y247" s="21">
        <v>2258.4228227414255</v>
      </c>
      <c r="Z247" s="18">
        <v>43.769591090134803</v>
      </c>
      <c r="AA247" s="18">
        <v>29.240187819887346</v>
      </c>
      <c r="AB247" s="21">
        <v>736.88600990588884</v>
      </c>
      <c r="AC247" s="21">
        <v>151.79117767166764</v>
      </c>
      <c r="AD247" s="21">
        <v>2487.0484303707985</v>
      </c>
      <c r="AE247" s="18">
        <v>49.011514782258352</v>
      </c>
      <c r="AH247" s="21">
        <f t="shared" si="12"/>
        <v>1260.1691457400573</v>
      </c>
      <c r="AI247" s="21">
        <f t="shared" si="13"/>
        <v>2465.9517380425218</v>
      </c>
      <c r="AM247" s="20">
        <f t="shared" si="14"/>
        <v>0.653116319229604</v>
      </c>
      <c r="AN247" s="20">
        <f t="shared" si="15"/>
        <v>1.6425065723837937</v>
      </c>
    </row>
    <row r="248" spans="1:40">
      <c r="A248" s="18" t="s">
        <v>330</v>
      </c>
      <c r="B248" s="18" t="s">
        <v>41</v>
      </c>
      <c r="C248" s="18">
        <v>99.389399999999995</v>
      </c>
      <c r="D248" s="18">
        <v>40.688400000000001</v>
      </c>
      <c r="E248" s="19">
        <v>1.1599999999999999E-2</v>
      </c>
      <c r="F248" s="19">
        <v>5.2999999999999999E-2</v>
      </c>
      <c r="G248" s="18">
        <v>9.9004999999999992</v>
      </c>
      <c r="H248" s="18">
        <v>0.15720000000000001</v>
      </c>
      <c r="I248" s="18">
        <v>48.445799999999998</v>
      </c>
      <c r="J248" s="18">
        <v>0.31580000000000003</v>
      </c>
      <c r="K248" s="19">
        <v>4.7999999999999996E-3</v>
      </c>
      <c r="L248" s="19">
        <v>1.0200000000000001E-2</v>
      </c>
      <c r="M248" s="19">
        <v>6.6100000000000006E-2</v>
      </c>
      <c r="N248" s="19">
        <v>1.9699999999999999E-2</v>
      </c>
      <c r="O248" s="20">
        <v>0.31830000000000003</v>
      </c>
      <c r="P248" s="20">
        <v>0.31559998134089845</v>
      </c>
      <c r="Q248" s="19">
        <v>8.6E-3</v>
      </c>
      <c r="R248" s="18">
        <v>89.714547448352477</v>
      </c>
      <c r="S248" s="21">
        <v>190191.79023472025</v>
      </c>
      <c r="T248" s="18">
        <v>69.523776134465564</v>
      </c>
      <c r="U248" s="21">
        <v>280.50282214918792</v>
      </c>
      <c r="V248" s="21">
        <v>76957.065895184583</v>
      </c>
      <c r="W248" s="21">
        <v>1217.4474075400231</v>
      </c>
      <c r="X248" s="21">
        <v>292145.56450412358</v>
      </c>
      <c r="Y248" s="21">
        <v>2256.9934412080452</v>
      </c>
      <c r="Z248" s="18">
        <v>35.60915885299103</v>
      </c>
      <c r="AA248" s="18">
        <v>44.51491280042552</v>
      </c>
      <c r="AB248" s="21">
        <v>452.25780180853536</v>
      </c>
      <c r="AC248" s="21">
        <v>154.93710881512186</v>
      </c>
      <c r="AD248" s="21">
        <v>2501.192781633571</v>
      </c>
      <c r="AE248" s="18">
        <v>69.098201168429796</v>
      </c>
      <c r="AH248" s="21">
        <f t="shared" si="12"/>
        <v>1258.5679142969311</v>
      </c>
      <c r="AI248" s="21">
        <f t="shared" si="13"/>
        <v>2479.9761081166976</v>
      </c>
      <c r="AM248" s="20">
        <f t="shared" si="14"/>
        <v>0.65886489852909558</v>
      </c>
      <c r="AN248" s="20">
        <f t="shared" si="15"/>
        <v>1.6354156693176154</v>
      </c>
    </row>
    <row r="249" spans="1:40">
      <c r="A249" s="18" t="s">
        <v>331</v>
      </c>
      <c r="B249" s="18" t="s">
        <v>41</v>
      </c>
      <c r="C249" s="18">
        <v>99.317599999999999</v>
      </c>
      <c r="D249" s="18">
        <v>40.707799999999999</v>
      </c>
      <c r="E249" s="19">
        <v>1.24E-2</v>
      </c>
      <c r="F249" s="19">
        <v>6.9599999999999995E-2</v>
      </c>
      <c r="G249" s="18">
        <v>9.8975000000000009</v>
      </c>
      <c r="H249" s="18">
        <v>0.15740000000000001</v>
      </c>
      <c r="I249" s="18">
        <v>48.400300000000001</v>
      </c>
      <c r="J249" s="18">
        <v>0.3211</v>
      </c>
      <c r="K249" s="19">
        <v>4.1000000000000003E-3</v>
      </c>
      <c r="L249" s="19">
        <v>9.7999999999999997E-3</v>
      </c>
      <c r="M249" s="19">
        <v>7.4200000000000002E-2</v>
      </c>
      <c r="N249" s="19">
        <v>1.9300000000000001E-2</v>
      </c>
      <c r="O249" s="20">
        <v>0.31950000000000001</v>
      </c>
      <c r="P249" s="20">
        <v>0.31678980219421005</v>
      </c>
      <c r="Q249" s="19">
        <v>7.0000000000000001E-3</v>
      </c>
      <c r="R249" s="18">
        <v>89.708671943700452</v>
      </c>
      <c r="S249" s="21">
        <v>190282.47260931725</v>
      </c>
      <c r="T249" s="18">
        <v>74.318519316152845</v>
      </c>
      <c r="U249" s="21">
        <v>368.35842304874495</v>
      </c>
      <c r="V249" s="21">
        <v>76933.746749920669</v>
      </c>
      <c r="W249" s="21">
        <v>1218.9963228167917</v>
      </c>
      <c r="X249" s="21">
        <v>291871.18317106814</v>
      </c>
      <c r="Y249" s="21">
        <v>2294.8720518426317</v>
      </c>
      <c r="Z249" s="18">
        <v>30.416156520263172</v>
      </c>
      <c r="AA249" s="18">
        <v>42.769229945506865</v>
      </c>
      <c r="AB249" s="21">
        <v>507.67819809672187</v>
      </c>
      <c r="AC249" s="21">
        <v>151.79117767166764</v>
      </c>
      <c r="AD249" s="21">
        <v>2510.622349142086</v>
      </c>
      <c r="AE249" s="18">
        <v>56.242721881280076</v>
      </c>
      <c r="AH249" s="21">
        <f t="shared" si="12"/>
        <v>1260.1691457400573</v>
      </c>
      <c r="AI249" s="21">
        <f t="shared" si="13"/>
        <v>2489.3256881661482</v>
      </c>
      <c r="AM249" s="20">
        <f t="shared" si="14"/>
        <v>0.66176996952926459</v>
      </c>
      <c r="AN249" s="20">
        <f t="shared" si="15"/>
        <v>1.6379926871836081</v>
      </c>
    </row>
    <row r="250" spans="1:40">
      <c r="A250" s="18" t="s">
        <v>332</v>
      </c>
      <c r="B250" s="18" t="s">
        <v>41</v>
      </c>
      <c r="C250" s="18">
        <v>99.352599999999995</v>
      </c>
      <c r="D250" s="18">
        <v>40.512300000000003</v>
      </c>
      <c r="E250" s="19">
        <v>9.4999999999999998E-3</v>
      </c>
      <c r="F250" s="19">
        <v>6.8400000000000002E-2</v>
      </c>
      <c r="G250" s="18">
        <v>10.2866</v>
      </c>
      <c r="H250" s="18">
        <v>0.16289999999999999</v>
      </c>
      <c r="I250" s="18">
        <v>48.222200000000001</v>
      </c>
      <c r="J250" s="18">
        <v>0.34279999999999999</v>
      </c>
      <c r="K250" s="19">
        <v>2.7000000000000001E-3</v>
      </c>
      <c r="L250" s="19">
        <v>5.9999999999999995E-4</v>
      </c>
      <c r="M250" s="19">
        <v>6.3899999999999998E-2</v>
      </c>
      <c r="N250" s="19">
        <v>2.0299999999999999E-2</v>
      </c>
      <c r="O250" s="20">
        <v>0.30109999999999998</v>
      </c>
      <c r="P250" s="20">
        <v>0.29854588244343233</v>
      </c>
      <c r="Q250" s="19">
        <v>6.6E-3</v>
      </c>
      <c r="R250" s="18">
        <v>89.312049668012378</v>
      </c>
      <c r="S250" s="21">
        <v>189368.63733953796</v>
      </c>
      <c r="T250" s="18">
        <v>56.937575282536457</v>
      </c>
      <c r="U250" s="21">
        <v>362.00741575480112</v>
      </c>
      <c r="V250" s="21">
        <v>79958.239890652578</v>
      </c>
      <c r="W250" s="21">
        <v>1261.5914929279245</v>
      </c>
      <c r="X250" s="21">
        <v>290797.17623882252</v>
      </c>
      <c r="Y250" s="21">
        <v>2449.9599482144322</v>
      </c>
      <c r="Z250" s="18">
        <v>20.030151854807457</v>
      </c>
      <c r="AA250" s="18">
        <v>2.6185242823779715</v>
      </c>
      <c r="AB250" s="21">
        <v>437.20534849569447</v>
      </c>
      <c r="AC250" s="21">
        <v>159.65600553030322</v>
      </c>
      <c r="AD250" s="21">
        <v>2366.0356473448574</v>
      </c>
      <c r="AE250" s="18">
        <v>53.028852059492642</v>
      </c>
      <c r="AH250" s="21">
        <f t="shared" si="12"/>
        <v>1304.2030104260182</v>
      </c>
      <c r="AI250" s="21">
        <f t="shared" si="13"/>
        <v>2345.9654607412426</v>
      </c>
      <c r="AM250" s="20">
        <f t="shared" si="14"/>
        <v>0.65057043650542423</v>
      </c>
      <c r="AN250" s="20">
        <f t="shared" si="15"/>
        <v>1.6311052021775236</v>
      </c>
    </row>
    <row r="251" spans="1:40">
      <c r="A251" s="18" t="s">
        <v>333</v>
      </c>
      <c r="B251" s="18" t="s">
        <v>41</v>
      </c>
      <c r="C251" s="18">
        <v>99.169700000000006</v>
      </c>
      <c r="D251" s="18">
        <v>40.576900000000002</v>
      </c>
      <c r="E251" s="19">
        <v>9.7000000000000003E-3</v>
      </c>
      <c r="F251" s="19">
        <v>6.7900000000000002E-2</v>
      </c>
      <c r="G251" s="18">
        <v>10.245100000000001</v>
      </c>
      <c r="H251" s="18">
        <v>0.16170000000000001</v>
      </c>
      <c r="I251" s="18">
        <v>48.240499999999997</v>
      </c>
      <c r="J251" s="18">
        <v>0.33310000000000001</v>
      </c>
      <c r="K251" s="19">
        <v>4.7999999999999996E-3</v>
      </c>
      <c r="L251" s="19">
        <v>3.8899999999999997E-2</v>
      </c>
      <c r="M251" s="19"/>
      <c r="N251" s="19">
        <v>1.9800000000000002E-2</v>
      </c>
      <c r="O251" s="20">
        <v>0.29409999999999997</v>
      </c>
      <c r="P251" s="20">
        <v>0.29160526079911475</v>
      </c>
      <c r="Q251" s="19">
        <v>7.4999999999999997E-3</v>
      </c>
      <c r="R251" s="18">
        <v>89.35418669608967</v>
      </c>
      <c r="S251" s="21">
        <v>189670.60029824765</v>
      </c>
      <c r="T251" s="18">
        <v>58.136261077958281</v>
      </c>
      <c r="U251" s="21">
        <v>359.36116271565783</v>
      </c>
      <c r="V251" s="21">
        <v>79635.658381168192</v>
      </c>
      <c r="W251" s="21">
        <v>1252.2980012673138</v>
      </c>
      <c r="X251" s="21">
        <v>290907.5318079415</v>
      </c>
      <c r="Y251" s="21">
        <v>2380.6349438454708</v>
      </c>
      <c r="Z251" s="18">
        <v>35.60915885299103</v>
      </c>
      <c r="AA251" s="18">
        <v>169.76765764083845</v>
      </c>
      <c r="AB251" s="21">
        <v>0</v>
      </c>
      <c r="AC251" s="21">
        <v>155.72359160098546</v>
      </c>
      <c r="AD251" s="21">
        <v>2311.0298368785207</v>
      </c>
      <c r="AE251" s="18">
        <v>60.260059158514359</v>
      </c>
      <c r="AH251" s="21">
        <f t="shared" si="12"/>
        <v>1294.5956217672633</v>
      </c>
      <c r="AI251" s="21">
        <f t="shared" si="13"/>
        <v>2291.4262437861157</v>
      </c>
      <c r="AM251" s="20">
        <f t="shared" si="14"/>
        <v>0.63264220577090124</v>
      </c>
      <c r="AN251" s="20">
        <f t="shared" si="15"/>
        <v>1.6256481682750832</v>
      </c>
    </row>
    <row r="252" spans="1:40">
      <c r="A252" s="18" t="s">
        <v>334</v>
      </c>
      <c r="B252" s="18" t="s">
        <v>41</v>
      </c>
      <c r="C252" s="18">
        <v>99.455200000000005</v>
      </c>
      <c r="D252" s="18">
        <v>40.540900000000001</v>
      </c>
      <c r="E252" s="19">
        <v>1.14E-2</v>
      </c>
      <c r="F252" s="19">
        <v>6.9199999999999998E-2</v>
      </c>
      <c r="G252" s="18">
        <v>10.245799999999999</v>
      </c>
      <c r="H252" s="18">
        <v>0.16250000000000001</v>
      </c>
      <c r="I252" s="18">
        <v>48.242800000000003</v>
      </c>
      <c r="J252" s="18">
        <v>0.33360000000000001</v>
      </c>
      <c r="K252" s="19">
        <v>4.1000000000000003E-3</v>
      </c>
      <c r="L252" s="19">
        <v>1.6000000000000001E-3</v>
      </c>
      <c r="M252" s="19">
        <v>6.6600000000000006E-2</v>
      </c>
      <c r="N252" s="19">
        <v>2.0899999999999998E-2</v>
      </c>
      <c r="O252" s="20">
        <v>0.29270000000000002</v>
      </c>
      <c r="P252" s="20">
        <v>0.29021713647025127</v>
      </c>
      <c r="Q252" s="19">
        <v>7.9000000000000008E-3</v>
      </c>
      <c r="R252" s="18">
        <v>89.353990296341593</v>
      </c>
      <c r="S252" s="21">
        <v>189502.32372683048</v>
      </c>
      <c r="T252" s="18">
        <v>68.325090339043754</v>
      </c>
      <c r="U252" s="21">
        <v>366.24142061743032</v>
      </c>
      <c r="V252" s="21">
        <v>79641.099515063092</v>
      </c>
      <c r="W252" s="21">
        <v>1258.4936623743874</v>
      </c>
      <c r="X252" s="21">
        <v>290921.40163356852</v>
      </c>
      <c r="Y252" s="21">
        <v>2384.2083976789227</v>
      </c>
      <c r="Z252" s="18">
        <v>30.416156520263172</v>
      </c>
      <c r="AA252" s="18">
        <v>6.9827314196745904</v>
      </c>
      <c r="AB252" s="21">
        <v>455.67881392509003</v>
      </c>
      <c r="AC252" s="21">
        <v>164.37490224548463</v>
      </c>
      <c r="AD252" s="21">
        <v>2300.0286747852538</v>
      </c>
      <c r="AE252" s="18">
        <v>63.4739289803018</v>
      </c>
      <c r="AH252" s="21">
        <f t="shared" si="12"/>
        <v>1301.0005475397663</v>
      </c>
      <c r="AI252" s="21">
        <f t="shared" si="13"/>
        <v>2280.5184003950908</v>
      </c>
      <c r="AM252" s="20">
        <f t="shared" si="14"/>
        <v>0.62964364789769689</v>
      </c>
      <c r="AN252" s="20">
        <f t="shared" si="15"/>
        <v>1.633579339639452</v>
      </c>
    </row>
    <row r="253" spans="1:40">
      <c r="A253" s="18" t="s">
        <v>335</v>
      </c>
      <c r="B253" s="18" t="s">
        <v>41</v>
      </c>
      <c r="C253" s="18">
        <v>99.379499999999993</v>
      </c>
      <c r="D253" s="18">
        <v>40.531500000000001</v>
      </c>
      <c r="E253" s="19">
        <v>1.0500000000000001E-2</v>
      </c>
      <c r="F253" s="19">
        <v>5.4199999999999998E-2</v>
      </c>
      <c r="G253" s="18">
        <v>9.9417000000000009</v>
      </c>
      <c r="H253" s="18">
        <v>0.15759999999999999</v>
      </c>
      <c r="I253" s="18">
        <v>48.430500000000002</v>
      </c>
      <c r="J253" s="18">
        <v>0.32650000000000001</v>
      </c>
      <c r="K253" s="19">
        <v>4.5999999999999999E-3</v>
      </c>
      <c r="L253" s="19">
        <v>6.1999999999999998E-3</v>
      </c>
      <c r="M253" s="19">
        <v>6.5199999999999994E-2</v>
      </c>
      <c r="N253" s="19"/>
      <c r="O253" s="20">
        <v>0.32779999999999998</v>
      </c>
      <c r="P253" s="20">
        <v>0.32501939642961514</v>
      </c>
      <c r="Q253" s="19">
        <v>6.8999999999999999E-3</v>
      </c>
      <c r="R253" s="18">
        <v>89.673239639874922</v>
      </c>
      <c r="S253" s="21">
        <v>189458.38484429376</v>
      </c>
      <c r="T253" s="18">
        <v>62.931004259645562</v>
      </c>
      <c r="U253" s="21">
        <v>286.85382944313181</v>
      </c>
      <c r="V253" s="21">
        <v>77277.315490142588</v>
      </c>
      <c r="W253" s="21">
        <v>1220.5452380935599</v>
      </c>
      <c r="X253" s="21">
        <v>292053.30001190933</v>
      </c>
      <c r="Y253" s="21">
        <v>2333.4653532439097</v>
      </c>
      <c r="Z253" s="18">
        <v>34.125443900783068</v>
      </c>
      <c r="AA253" s="18">
        <v>27.058084251239038</v>
      </c>
      <c r="AB253" s="21">
        <v>446.09997999873667</v>
      </c>
      <c r="AC253" s="21">
        <v>1074.3354854896268</v>
      </c>
      <c r="AD253" s="21">
        <v>2575.843524409313</v>
      </c>
      <c r="AE253" s="18">
        <v>55.439254425833212</v>
      </c>
      <c r="AH253" s="21">
        <f t="shared" si="12"/>
        <v>1261.7703771831827</v>
      </c>
      <c r="AI253" s="21">
        <f t="shared" si="13"/>
        <v>2553.993616841512</v>
      </c>
      <c r="AM253" s="20">
        <f t="shared" si="14"/>
        <v>0.68156830510356248</v>
      </c>
      <c r="AN253" s="20">
        <f t="shared" si="15"/>
        <v>1.6327823620427562</v>
      </c>
    </row>
    <row r="254" spans="1:40">
      <c r="A254" s="18" t="s">
        <v>336</v>
      </c>
      <c r="B254" s="18" t="s">
        <v>41</v>
      </c>
      <c r="C254" s="18">
        <v>99.534400000000005</v>
      </c>
      <c r="D254" s="18">
        <v>40.578899999999997</v>
      </c>
      <c r="E254" s="19">
        <v>1.0999999999999999E-2</v>
      </c>
      <c r="F254" s="19">
        <v>5.2499999999999998E-2</v>
      </c>
      <c r="G254" s="18">
        <v>9.8961000000000006</v>
      </c>
      <c r="H254" s="18">
        <v>0.15679999999999999</v>
      </c>
      <c r="I254" s="18">
        <v>48.445599999999999</v>
      </c>
      <c r="J254" s="18">
        <v>0.32050000000000001</v>
      </c>
      <c r="K254" s="19">
        <v>6.4000000000000003E-3</v>
      </c>
      <c r="L254" s="19">
        <v>4.8999999999999998E-3</v>
      </c>
      <c r="M254" s="19">
        <v>0.105</v>
      </c>
      <c r="N254" s="19"/>
      <c r="O254" s="20">
        <v>0.31490000000000001</v>
      </c>
      <c r="P254" s="20">
        <v>0.3122288222565156</v>
      </c>
      <c r="Q254" s="19">
        <v>6.0000000000000001E-3</v>
      </c>
      <c r="R254" s="18">
        <v>89.71861047978858</v>
      </c>
      <c r="S254" s="21">
        <v>189679.94899665969</v>
      </c>
      <c r="T254" s="18">
        <v>65.927718748200107</v>
      </c>
      <c r="U254" s="21">
        <v>277.85656911004463</v>
      </c>
      <c r="V254" s="21">
        <v>76922.864482130826</v>
      </c>
      <c r="W254" s="21">
        <v>1214.349576986486</v>
      </c>
      <c r="X254" s="21">
        <v>292144.35843232996</v>
      </c>
      <c r="Y254" s="21">
        <v>2290.5839072424901</v>
      </c>
      <c r="Z254" s="18">
        <v>47.478878470654706</v>
      </c>
      <c r="AA254" s="18">
        <v>21.384614972753432</v>
      </c>
      <c r="AB254" s="21">
        <v>718.41254447649328</v>
      </c>
      <c r="AC254" s="21">
        <v>797.49354486565267</v>
      </c>
      <c r="AD254" s="21">
        <v>2474.4756736927789</v>
      </c>
      <c r="AE254" s="18">
        <v>48.208047326811489</v>
      </c>
      <c r="AH254" s="21">
        <f t="shared" si="12"/>
        <v>1255.3654514106793</v>
      </c>
      <c r="AI254" s="21">
        <f t="shared" si="13"/>
        <v>2453.4856313099217</v>
      </c>
      <c r="AM254" s="20">
        <f t="shared" si="14"/>
        <v>0.65154007400039782</v>
      </c>
      <c r="AN254" s="20">
        <f t="shared" si="15"/>
        <v>1.6319795939246393</v>
      </c>
    </row>
    <row r="255" spans="1:40">
      <c r="A255" s="18" t="s">
        <v>337</v>
      </c>
      <c r="B255" s="18" t="s">
        <v>41</v>
      </c>
      <c r="C255" s="18">
        <v>99.460999999999999</v>
      </c>
      <c r="D255" s="18">
        <v>40.598799999999997</v>
      </c>
      <c r="E255" s="19">
        <v>1.1599999999999999E-2</v>
      </c>
      <c r="F255" s="19">
        <v>5.8400000000000001E-2</v>
      </c>
      <c r="G255" s="18">
        <v>9.8732000000000006</v>
      </c>
      <c r="H255" s="18">
        <v>0.15609999999999999</v>
      </c>
      <c r="I255" s="18">
        <v>48.471299999999999</v>
      </c>
      <c r="J255" s="18">
        <v>0.31730000000000003</v>
      </c>
      <c r="K255" s="19">
        <v>4.5999999999999999E-3</v>
      </c>
      <c r="L255" s="19">
        <v>4.4999999999999997E-3</v>
      </c>
      <c r="M255" s="19">
        <v>6.7500000000000004E-2</v>
      </c>
      <c r="N255" s="19">
        <v>1.9599999999999999E-2</v>
      </c>
      <c r="O255" s="20">
        <v>0.31569999999999998</v>
      </c>
      <c r="P255" s="20">
        <v>0.31302203615872332</v>
      </c>
      <c r="Q255" s="19"/>
      <c r="R255" s="18">
        <v>89.744843134600387</v>
      </c>
      <c r="S255" s="21">
        <v>189772.96854585974</v>
      </c>
      <c r="T255" s="18">
        <v>69.523776134465564</v>
      </c>
      <c r="U255" s="21">
        <v>309.08235497193544</v>
      </c>
      <c r="V255" s="21">
        <v>76744.861673282823</v>
      </c>
      <c r="W255" s="21">
        <v>1208.9283735177962</v>
      </c>
      <c r="X255" s="21">
        <v>292299.33865781402</v>
      </c>
      <c r="Y255" s="21">
        <v>2267.7138027083997</v>
      </c>
      <c r="Z255" s="18">
        <v>34.125443900783068</v>
      </c>
      <c r="AA255" s="18">
        <v>19.638932117834784</v>
      </c>
      <c r="AB255" s="21">
        <v>461.83663573488855</v>
      </c>
      <c r="AC255" s="21">
        <v>154.15062602925832</v>
      </c>
      <c r="AD255" s="21">
        <v>2480.7620520317882</v>
      </c>
      <c r="AE255" s="18">
        <v>813.91253236766727</v>
      </c>
      <c r="AH255" s="21">
        <f t="shared" si="12"/>
        <v>1249.7611413597388</v>
      </c>
      <c r="AI255" s="21">
        <f t="shared" si="13"/>
        <v>2459.7186846762215</v>
      </c>
      <c r="AM255" s="20">
        <f t="shared" si="14"/>
        <v>0.65133825277103219</v>
      </c>
      <c r="AN255" s="20">
        <f t="shared" si="15"/>
        <v>1.6284623023756364</v>
      </c>
    </row>
    <row r="256" spans="1:40">
      <c r="A256" s="18" t="s">
        <v>338</v>
      </c>
      <c r="B256" s="18" t="s">
        <v>41</v>
      </c>
      <c r="C256" s="18">
        <v>99.539500000000004</v>
      </c>
      <c r="D256" s="18">
        <v>40.375900000000001</v>
      </c>
      <c r="E256" s="19">
        <v>8.2000000000000007E-3</v>
      </c>
      <c r="F256" s="19">
        <v>5.3100000000000001E-2</v>
      </c>
      <c r="G256" s="18">
        <v>10.930300000000001</v>
      </c>
      <c r="H256" s="18">
        <v>0.16270000000000001</v>
      </c>
      <c r="I256" s="18">
        <v>47.719799999999999</v>
      </c>
      <c r="J256" s="18">
        <v>0.33150000000000002</v>
      </c>
      <c r="K256" s="19">
        <v>6.1999999999999998E-3</v>
      </c>
      <c r="L256" s="19">
        <v>1.1000000000000001E-3</v>
      </c>
      <c r="M256" s="19">
        <v>6.5000000000000002E-2</v>
      </c>
      <c r="N256" s="19">
        <v>2.0899999999999998E-2</v>
      </c>
      <c r="O256" s="20">
        <v>0.31530000000000002</v>
      </c>
      <c r="P256" s="20">
        <v>0.31262542920761949</v>
      </c>
      <c r="Q256" s="19">
        <v>9.7999999999999997E-3</v>
      </c>
      <c r="R256" s="18">
        <v>88.613438542191773</v>
      </c>
      <c r="S256" s="21">
        <v>188731.05610783517</v>
      </c>
      <c r="T256" s="18">
        <v>49.146117612294631</v>
      </c>
      <c r="U256" s="21">
        <v>281.03207275701664</v>
      </c>
      <c r="V256" s="21">
        <v>84961.751159450141</v>
      </c>
      <c r="W256" s="21">
        <v>1260.0425776511561</v>
      </c>
      <c r="X256" s="21">
        <v>287767.52389317291</v>
      </c>
      <c r="Y256" s="21">
        <v>2369.1998915784256</v>
      </c>
      <c r="Z256" s="18">
        <v>45.995163518446745</v>
      </c>
      <c r="AA256" s="18">
        <v>4.800627851026281</v>
      </c>
      <c r="AB256" s="21">
        <v>444.73157515211489</v>
      </c>
      <c r="AC256" s="21">
        <v>164.37490224548463</v>
      </c>
      <c r="AD256" s="21">
        <v>2477.618862862284</v>
      </c>
      <c r="AE256" s="18">
        <v>78.739810633792104</v>
      </c>
      <c r="AH256" s="21">
        <f t="shared" si="12"/>
        <v>1302.6017789828925</v>
      </c>
      <c r="AI256" s="21">
        <f t="shared" si="13"/>
        <v>2456.6021579930721</v>
      </c>
      <c r="AM256" s="20">
        <f t="shared" si="14"/>
        <v>0.73150310516835648</v>
      </c>
      <c r="AN256" s="20">
        <f t="shared" si="15"/>
        <v>1.5331625834056346</v>
      </c>
    </row>
    <row r="257" spans="1:40">
      <c r="A257" s="18" t="s">
        <v>339</v>
      </c>
      <c r="B257" s="18" t="s">
        <v>41</v>
      </c>
      <c r="C257" s="18">
        <v>100.0718</v>
      </c>
      <c r="D257" s="18">
        <v>39.921300000000002</v>
      </c>
      <c r="E257" s="19">
        <v>7.7999999999999996E-3</v>
      </c>
      <c r="F257" s="19">
        <v>5.2200000000000003E-2</v>
      </c>
      <c r="G257" s="18">
        <v>12.8108</v>
      </c>
      <c r="H257" s="18">
        <v>0.1895</v>
      </c>
      <c r="I257" s="18">
        <v>46.276800000000001</v>
      </c>
      <c r="J257" s="18">
        <v>0.32400000000000001</v>
      </c>
      <c r="K257" s="19">
        <v>4.1999999999999997E-3</v>
      </c>
      <c r="L257" s="19">
        <v>1.1999999999999999E-3</v>
      </c>
      <c r="M257" s="19">
        <v>0.1031</v>
      </c>
      <c r="N257" s="19">
        <v>2.1600000000000001E-2</v>
      </c>
      <c r="O257" s="20">
        <v>0.28760000000000002</v>
      </c>
      <c r="P257" s="20">
        <v>0.28516039784367703</v>
      </c>
      <c r="Q257" s="19"/>
      <c r="R257" s="18">
        <v>86.557576937745267</v>
      </c>
      <c r="S257" s="21">
        <v>186606.09695877295</v>
      </c>
      <c r="T257" s="18">
        <v>46.748746021450984</v>
      </c>
      <c r="U257" s="21">
        <v>276.26881728655871</v>
      </c>
      <c r="V257" s="21">
        <v>99578.96871572455</v>
      </c>
      <c r="W257" s="21">
        <v>1467.5972247381319</v>
      </c>
      <c r="X257" s="21">
        <v>279065.71590198582</v>
      </c>
      <c r="Y257" s="21">
        <v>2315.5980840766515</v>
      </c>
      <c r="Z257" s="18">
        <v>31.158013996367149</v>
      </c>
      <c r="AA257" s="18">
        <v>5.237048564755943</v>
      </c>
      <c r="AB257" s="21">
        <v>705.41269843358521</v>
      </c>
      <c r="AC257" s="21">
        <v>169.88028174652956</v>
      </c>
      <c r="AD257" s="21">
        <v>2259.9530128740653</v>
      </c>
      <c r="AE257" s="18">
        <v>0</v>
      </c>
      <c r="AH257" s="21">
        <f t="shared" si="12"/>
        <v>1517.1667923617586</v>
      </c>
      <c r="AI257" s="21">
        <f t="shared" si="13"/>
        <v>2240.7826851849268</v>
      </c>
      <c r="AM257" s="20">
        <f t="shared" si="14"/>
        <v>0.80641862308530377</v>
      </c>
      <c r="AN257" s="20">
        <f t="shared" si="15"/>
        <v>1.5235815473174128</v>
      </c>
    </row>
    <row r="258" spans="1:40">
      <c r="A258" s="18" t="s">
        <v>340</v>
      </c>
      <c r="B258" s="18" t="s">
        <v>41</v>
      </c>
      <c r="C258" s="18">
        <v>100.20650000000001</v>
      </c>
      <c r="D258" s="18">
        <v>39.588299999999997</v>
      </c>
      <c r="E258" s="19">
        <v>7.3000000000000001E-3</v>
      </c>
      <c r="F258" s="19">
        <v>5.1999999999999998E-2</v>
      </c>
      <c r="G258" s="18">
        <v>14.5999</v>
      </c>
      <c r="H258" s="18">
        <v>0.21479999999999999</v>
      </c>
      <c r="I258" s="18">
        <v>44.867400000000004</v>
      </c>
      <c r="J258" s="18">
        <v>0.3211</v>
      </c>
      <c r="K258" s="19">
        <v>4.7999999999999996E-3</v>
      </c>
      <c r="L258" s="19">
        <v>4.0000000000000002E-4</v>
      </c>
      <c r="M258" s="19">
        <v>5.2600000000000001E-2</v>
      </c>
      <c r="N258" s="19">
        <v>2.1499999999999998E-2</v>
      </c>
      <c r="O258" s="20">
        <v>0.25800000000000001</v>
      </c>
      <c r="P258" s="20">
        <v>0.25581148346199117</v>
      </c>
      <c r="Q258" s="19">
        <v>1.2200000000000001E-2</v>
      </c>
      <c r="R258" s="18">
        <v>84.563120428658777</v>
      </c>
      <c r="S258" s="21">
        <v>185049.53867316421</v>
      </c>
      <c r="T258" s="18">
        <v>43.752031532896432</v>
      </c>
      <c r="U258" s="21">
        <v>275.21031607090134</v>
      </c>
      <c r="V258" s="21">
        <v>113485.72964629115</v>
      </c>
      <c r="W258" s="21">
        <v>1663.5350072493443</v>
      </c>
      <c r="X258" s="21">
        <v>270566.52797213208</v>
      </c>
      <c r="Y258" s="21">
        <v>2294.8720518426317</v>
      </c>
      <c r="Z258" s="18">
        <v>35.60915885299103</v>
      </c>
      <c r="AA258" s="18">
        <v>1.7456828549186476</v>
      </c>
      <c r="AB258" s="21">
        <v>359.89047466155756</v>
      </c>
      <c r="AC258" s="21">
        <v>169.09379896066599</v>
      </c>
      <c r="AD258" s="21">
        <v>2027.3570143306981</v>
      </c>
      <c r="AE258" s="18">
        <v>98.023029564516705</v>
      </c>
      <c r="AH258" s="21">
        <f t="shared" si="12"/>
        <v>1719.7225699171806</v>
      </c>
      <c r="AI258" s="21">
        <f t="shared" si="13"/>
        <v>2010.1597106318186</v>
      </c>
      <c r="AM258" s="20">
        <f t="shared" si="14"/>
        <v>0.85034941960205468</v>
      </c>
      <c r="AN258" s="20">
        <f t="shared" si="15"/>
        <v>1.5153645971851786</v>
      </c>
    </row>
    <row r="259" spans="1:40">
      <c r="A259" s="18" t="s">
        <v>341</v>
      </c>
      <c r="B259" s="18" t="s">
        <v>41</v>
      </c>
      <c r="C259" s="18">
        <v>99.410200000000003</v>
      </c>
      <c r="D259" s="18">
        <v>40.468699999999998</v>
      </c>
      <c r="E259" s="19">
        <v>1.06E-2</v>
      </c>
      <c r="F259" s="19">
        <v>5.7000000000000002E-2</v>
      </c>
      <c r="G259" s="18">
        <v>9.9687999999999999</v>
      </c>
      <c r="H259" s="18">
        <v>0.1573</v>
      </c>
      <c r="I259" s="18">
        <v>48.485999999999997</v>
      </c>
      <c r="J259" s="18">
        <v>0.32590000000000002</v>
      </c>
      <c r="K259" s="19">
        <v>5.1000000000000004E-3</v>
      </c>
      <c r="L259" s="19">
        <v>5.8299999999999998E-2</v>
      </c>
      <c r="M259" s="19">
        <v>0.10780000000000001</v>
      </c>
      <c r="N259" s="19">
        <v>1.9900000000000001E-2</v>
      </c>
      <c r="O259" s="20">
        <v>0.32740000000000002</v>
      </c>
      <c r="P259" s="20">
        <v>0.32462278947851131</v>
      </c>
      <c r="Q259" s="19">
        <v>7.0000000000000001E-3</v>
      </c>
      <c r="R259" s="18">
        <v>89.658628171917584</v>
      </c>
      <c r="S259" s="21">
        <v>189164.83571415493</v>
      </c>
      <c r="T259" s="18">
        <v>63.530347157356474</v>
      </c>
      <c r="U259" s="21">
        <v>301.67284646233423</v>
      </c>
      <c r="V259" s="21">
        <v>77487.965102360104</v>
      </c>
      <c r="W259" s="21">
        <v>1218.2218651784071</v>
      </c>
      <c r="X259" s="21">
        <v>292387.98493464728</v>
      </c>
      <c r="Y259" s="21">
        <v>2329.1772086437677</v>
      </c>
      <c r="Z259" s="18">
        <v>37.834731281302972</v>
      </c>
      <c r="AA259" s="18">
        <v>254.43327610439289</v>
      </c>
      <c r="AB259" s="21">
        <v>737.57021232919976</v>
      </c>
      <c r="AC259" s="21">
        <v>156.510074386849</v>
      </c>
      <c r="AD259" s="21">
        <v>2572.7003352398087</v>
      </c>
      <c r="AE259" s="18">
        <v>56.242721881280076</v>
      </c>
      <c r="AH259" s="21">
        <f t="shared" si="12"/>
        <v>1259.3685300184941</v>
      </c>
      <c r="AI259" s="21">
        <f t="shared" si="13"/>
        <v>2550.8770901583625</v>
      </c>
      <c r="AM259" s="20">
        <f t="shared" si="14"/>
        <v>0.68181089534322226</v>
      </c>
      <c r="AN259" s="20">
        <f t="shared" si="15"/>
        <v>1.625244034160521</v>
      </c>
    </row>
    <row r="260" spans="1:40">
      <c r="A260" s="18" t="s">
        <v>342</v>
      </c>
      <c r="B260" s="18" t="s">
        <v>41</v>
      </c>
      <c r="C260" s="18">
        <v>99.116699999999994</v>
      </c>
      <c r="D260" s="18">
        <v>40.628900000000002</v>
      </c>
      <c r="E260" s="19">
        <v>1.04E-2</v>
      </c>
      <c r="F260" s="19">
        <v>5.2400000000000002E-2</v>
      </c>
      <c r="G260" s="18">
        <v>9.8772000000000002</v>
      </c>
      <c r="H260" s="18">
        <v>0.15579999999999999</v>
      </c>
      <c r="I260" s="18">
        <v>48.498399999999997</v>
      </c>
      <c r="J260" s="18">
        <v>0.314</v>
      </c>
      <c r="K260" s="19">
        <v>4.4000000000000003E-3</v>
      </c>
      <c r="L260" s="19">
        <v>1.0999999999999999E-2</v>
      </c>
      <c r="M260" s="19">
        <v>0.10970000000000001</v>
      </c>
      <c r="N260" s="19">
        <v>2.0299999999999999E-2</v>
      </c>
      <c r="O260" s="20">
        <v>0.31180000000000002</v>
      </c>
      <c r="P260" s="20">
        <v>0.30915511838546067</v>
      </c>
      <c r="Q260" s="19">
        <v>5.8999999999999999E-3</v>
      </c>
      <c r="R260" s="18">
        <v>89.746259300757231</v>
      </c>
      <c r="S260" s="21">
        <v>189913.66645696133</v>
      </c>
      <c r="T260" s="18">
        <v>62.331661361934643</v>
      </c>
      <c r="U260" s="21">
        <v>277.32731850221603</v>
      </c>
      <c r="V260" s="21">
        <v>76775.953866968062</v>
      </c>
      <c r="W260" s="21">
        <v>1206.6050006026435</v>
      </c>
      <c r="X260" s="21">
        <v>292462.76138585358</v>
      </c>
      <c r="Y260" s="21">
        <v>2244.1290074076192</v>
      </c>
      <c r="Z260" s="18">
        <v>32.641728948575114</v>
      </c>
      <c r="AA260" s="18">
        <v>48.00627851026281</v>
      </c>
      <c r="AB260" s="21">
        <v>750.57005837210772</v>
      </c>
      <c r="AC260" s="21">
        <v>159.65600553030322</v>
      </c>
      <c r="AD260" s="21">
        <v>2450.1159576291152</v>
      </c>
      <c r="AE260" s="18">
        <v>47.404579871364632</v>
      </c>
      <c r="AH260" s="21">
        <f t="shared" si="12"/>
        <v>1247.3592941950499</v>
      </c>
      <c r="AI260" s="21">
        <f t="shared" si="13"/>
        <v>2429.3325495155082</v>
      </c>
      <c r="AM260" s="20">
        <f t="shared" si="14"/>
        <v>0.64319296186729535</v>
      </c>
      <c r="AN260" s="20">
        <f t="shared" si="15"/>
        <v>1.6246744343370656</v>
      </c>
    </row>
    <row r="261" spans="1:40">
      <c r="A261" s="18" t="s">
        <v>343</v>
      </c>
      <c r="B261" s="18" t="s">
        <v>41</v>
      </c>
      <c r="C261" s="18">
        <v>99.093199999999996</v>
      </c>
      <c r="D261" s="18">
        <v>40.598100000000002</v>
      </c>
      <c r="E261" s="19">
        <v>1.14E-2</v>
      </c>
      <c r="F261" s="19">
        <v>5.5800000000000002E-2</v>
      </c>
      <c r="G261" s="18">
        <v>9.8998000000000008</v>
      </c>
      <c r="H261" s="18">
        <v>0.15809999999999999</v>
      </c>
      <c r="I261" s="18">
        <v>48.5503</v>
      </c>
      <c r="J261" s="18">
        <v>0.31730000000000003</v>
      </c>
      <c r="K261" s="19">
        <v>5.7000000000000002E-3</v>
      </c>
      <c r="L261" s="19">
        <v>0</v>
      </c>
      <c r="M261" s="19">
        <v>6.59E-2</v>
      </c>
      <c r="N261" s="19">
        <v>1.9699999999999999E-2</v>
      </c>
      <c r="O261" s="20">
        <v>0.318</v>
      </c>
      <c r="P261" s="20">
        <v>0.31530252612757054</v>
      </c>
      <c r="Q261" s="19"/>
      <c r="R261" s="18">
        <v>89.735064591176382</v>
      </c>
      <c r="S261" s="21">
        <v>189769.69650141551</v>
      </c>
      <c r="T261" s="18">
        <v>68.325090339043754</v>
      </c>
      <c r="U261" s="21">
        <v>295.32183916839034</v>
      </c>
      <c r="V261" s="21">
        <v>76951.624761289684</v>
      </c>
      <c r="W261" s="21">
        <v>1224.417526285481</v>
      </c>
      <c r="X261" s="21">
        <v>292775.73701630585</v>
      </c>
      <c r="Y261" s="21">
        <v>2267.7138027083997</v>
      </c>
      <c r="Z261" s="18">
        <v>42.285876137926849</v>
      </c>
      <c r="AA261" s="18">
        <v>0</v>
      </c>
      <c r="AB261" s="21">
        <v>450.88939696191335</v>
      </c>
      <c r="AC261" s="21">
        <v>154.93710881512186</v>
      </c>
      <c r="AD261" s="21">
        <v>2498.8353897564421</v>
      </c>
      <c r="AE261" s="18">
        <v>0</v>
      </c>
      <c r="AH261" s="21">
        <f t="shared" ref="AH261:AH309" si="16">W261*AH$3</f>
        <v>1265.7734557909973</v>
      </c>
      <c r="AI261" s="21">
        <f t="shared" ref="AI261:AI309" si="17">AD261*AI$3</f>
        <v>2477.6387131043348</v>
      </c>
      <c r="AM261" s="20">
        <f t="shared" si="14"/>
        <v>0.65678066499772625</v>
      </c>
      <c r="AN261" s="20">
        <f t="shared" si="15"/>
        <v>1.6448950359625694</v>
      </c>
    </row>
    <row r="262" spans="1:40">
      <c r="A262" s="18" t="s">
        <v>344</v>
      </c>
      <c r="B262" s="18" t="s">
        <v>41</v>
      </c>
      <c r="C262" s="18">
        <v>99.786199999999994</v>
      </c>
      <c r="D262" s="18">
        <v>40.125799999999998</v>
      </c>
      <c r="E262" s="19">
        <v>1.17E-2</v>
      </c>
      <c r="F262" s="19">
        <v>5.8999999999999997E-2</v>
      </c>
      <c r="G262" s="18">
        <v>11.865399999999999</v>
      </c>
      <c r="H262" s="18">
        <v>0.18440000000000001</v>
      </c>
      <c r="I262" s="18">
        <v>47.050600000000003</v>
      </c>
      <c r="J262" s="18">
        <v>0.36170000000000002</v>
      </c>
      <c r="K262" s="19">
        <v>5.8999999999999999E-3</v>
      </c>
      <c r="L262" s="19">
        <v>3.5000000000000001E-3</v>
      </c>
      <c r="M262" s="19">
        <v>4.7399999999999998E-2</v>
      </c>
      <c r="N262" s="19">
        <v>2.1399999999999999E-2</v>
      </c>
      <c r="O262" s="20">
        <v>0.25459999999999999</v>
      </c>
      <c r="P262" s="20">
        <v>0.25244032437760833</v>
      </c>
      <c r="Q262" s="19">
        <v>8.5000000000000006E-3</v>
      </c>
      <c r="R262" s="18">
        <v>87.60602212199781</v>
      </c>
      <c r="S262" s="21">
        <v>187562.00137140651</v>
      </c>
      <c r="T262" s="18">
        <v>70.12311903217649</v>
      </c>
      <c r="U262" s="21">
        <v>312.25785861890733</v>
      </c>
      <c r="V262" s="21">
        <v>92230.328738217577</v>
      </c>
      <c r="W262" s="21">
        <v>1428.0998851805359</v>
      </c>
      <c r="X262" s="21">
        <v>283732.00767161895</v>
      </c>
      <c r="Y262" s="21">
        <v>2585.036503118904</v>
      </c>
      <c r="Z262" s="18">
        <v>43.769591090134803</v>
      </c>
      <c r="AA262" s="18">
        <v>15.274724980538167</v>
      </c>
      <c r="AB262" s="21">
        <v>324.3119486493884</v>
      </c>
      <c r="AC262" s="21">
        <v>168.30731617480242</v>
      </c>
      <c r="AD262" s="21">
        <v>2000.6399063899062</v>
      </c>
      <c r="AE262" s="18">
        <v>68.294733712982946</v>
      </c>
      <c r="AH262" s="21">
        <f t="shared" si="16"/>
        <v>1476.335390562049</v>
      </c>
      <c r="AI262" s="21">
        <f t="shared" si="17"/>
        <v>1983.669233825043</v>
      </c>
      <c r="AM262" s="20">
        <f t="shared" ref="AM262:AM309" si="18">AD262/(X262/V262)/1000</f>
        <v>0.65033084482556591</v>
      </c>
      <c r="AN262" s="20">
        <f t="shared" ref="AN262:AN309" si="19">AH262/V262*100</f>
        <v>1.6007048990928061</v>
      </c>
    </row>
    <row r="263" spans="1:40">
      <c r="A263" s="18" t="s">
        <v>345</v>
      </c>
      <c r="B263" s="18" t="s">
        <v>41</v>
      </c>
      <c r="C263" s="18">
        <v>99.689400000000006</v>
      </c>
      <c r="D263" s="18">
        <v>40.244999999999997</v>
      </c>
      <c r="E263" s="19">
        <v>1.0699999999999999E-2</v>
      </c>
      <c r="F263" s="19">
        <v>5.6800000000000003E-2</v>
      </c>
      <c r="G263" s="18">
        <v>11.626099999999999</v>
      </c>
      <c r="H263" s="18">
        <v>0.1812</v>
      </c>
      <c r="I263" s="18">
        <v>47.186599999999999</v>
      </c>
      <c r="J263" s="18">
        <v>0.35709999999999997</v>
      </c>
      <c r="K263" s="19">
        <v>6.4000000000000003E-3</v>
      </c>
      <c r="L263" s="19">
        <v>4.1000000000000003E-3</v>
      </c>
      <c r="M263" s="19">
        <v>4.7399999999999998E-2</v>
      </c>
      <c r="N263" s="19">
        <v>2.1600000000000001E-2</v>
      </c>
      <c r="O263" s="20">
        <v>0.24929999999999999</v>
      </c>
      <c r="P263" s="20">
        <v>0.24718528227548217</v>
      </c>
      <c r="Q263" s="19">
        <v>7.7000000000000002E-3</v>
      </c>
      <c r="R263" s="18">
        <v>87.856378951578648</v>
      </c>
      <c r="S263" s="21">
        <v>188119.18379676554</v>
      </c>
      <c r="T263" s="18">
        <v>64.129690055067371</v>
      </c>
      <c r="U263" s="21">
        <v>300.61434524667692</v>
      </c>
      <c r="V263" s="21">
        <v>90370.23825099798</v>
      </c>
      <c r="W263" s="21">
        <v>1403.3172407522402</v>
      </c>
      <c r="X263" s="21">
        <v>284552.13649130118</v>
      </c>
      <c r="Y263" s="21">
        <v>2552.1607278511487</v>
      </c>
      <c r="Z263" s="18">
        <v>47.478878470654706</v>
      </c>
      <c r="AA263" s="18">
        <v>17.893249262916139</v>
      </c>
      <c r="AB263" s="21">
        <v>324.3119486493884</v>
      </c>
      <c r="AC263" s="21">
        <v>169.88028174652956</v>
      </c>
      <c r="AD263" s="21">
        <v>1958.9926498939653</v>
      </c>
      <c r="AE263" s="18">
        <v>61.866994069408079</v>
      </c>
      <c r="AH263" s="21">
        <f t="shared" si="16"/>
        <v>1450.7156874720351</v>
      </c>
      <c r="AI263" s="21">
        <f t="shared" si="17"/>
        <v>1942.375255273304</v>
      </c>
      <c r="AM263" s="20">
        <f t="shared" si="18"/>
        <v>0.62215183019117304</v>
      </c>
      <c r="AN263" s="20">
        <f t="shared" si="19"/>
        <v>1.6053024928879334</v>
      </c>
    </row>
    <row r="264" spans="1:40">
      <c r="A264" s="18" t="s">
        <v>346</v>
      </c>
      <c r="B264" s="18" t="s">
        <v>41</v>
      </c>
      <c r="C264" s="18">
        <v>99.401300000000006</v>
      </c>
      <c r="D264" s="18">
        <v>40.261000000000003</v>
      </c>
      <c r="E264" s="19">
        <v>1.23E-2</v>
      </c>
      <c r="F264" s="19">
        <v>5.9200000000000003E-2</v>
      </c>
      <c r="G264" s="18">
        <v>11.7302</v>
      </c>
      <c r="H264" s="18">
        <v>0.18290000000000001</v>
      </c>
      <c r="I264" s="18">
        <v>47.071800000000003</v>
      </c>
      <c r="J264" s="18">
        <v>0.35389999999999999</v>
      </c>
      <c r="K264" s="19">
        <v>5.7999999999999996E-3</v>
      </c>
      <c r="L264" s="19">
        <v>1.4E-3</v>
      </c>
      <c r="M264" s="19">
        <v>4.6300000000000001E-2</v>
      </c>
      <c r="N264" s="19">
        <v>2.0899999999999998E-2</v>
      </c>
      <c r="O264" s="20">
        <v>0.24690000000000001</v>
      </c>
      <c r="P264" s="20">
        <v>0.24480564056885901</v>
      </c>
      <c r="Q264" s="19">
        <v>7.3000000000000001E-3</v>
      </c>
      <c r="R264" s="18">
        <v>87.734765179506141</v>
      </c>
      <c r="S264" s="21">
        <v>188193.97338406209</v>
      </c>
      <c r="T264" s="18">
        <v>73.719176418441947</v>
      </c>
      <c r="U264" s="21">
        <v>313.31635983456465</v>
      </c>
      <c r="V264" s="21">
        <v>91179.412591656423</v>
      </c>
      <c r="W264" s="21">
        <v>1416.4830206047725</v>
      </c>
      <c r="X264" s="21">
        <v>283859.85128174588</v>
      </c>
      <c r="Y264" s="21">
        <v>2529.2906233170579</v>
      </c>
      <c r="Z264" s="18">
        <v>43.027733614030822</v>
      </c>
      <c r="AA264" s="18">
        <v>6.1098899922152663</v>
      </c>
      <c r="AB264" s="21">
        <v>316.78572199296798</v>
      </c>
      <c r="AC264" s="21">
        <v>164.37490224548463</v>
      </c>
      <c r="AD264" s="21">
        <v>1940.1335148769358</v>
      </c>
      <c r="AE264" s="18">
        <v>58.653124247620639</v>
      </c>
      <c r="AH264" s="21">
        <f t="shared" si="16"/>
        <v>1464.3261547386053</v>
      </c>
      <c r="AI264" s="21">
        <f t="shared" si="17"/>
        <v>1923.6760951744034</v>
      </c>
      <c r="AM264" s="20">
        <f t="shared" si="18"/>
        <v>0.62319568419798088</v>
      </c>
      <c r="AN264" s="20">
        <f t="shared" si="19"/>
        <v>1.6059833169758782</v>
      </c>
    </row>
    <row r="265" spans="1:40">
      <c r="A265" s="18" t="s">
        <v>347</v>
      </c>
      <c r="B265" s="18" t="s">
        <v>41</v>
      </c>
      <c r="C265" s="18">
        <v>99.647800000000004</v>
      </c>
      <c r="D265" s="18">
        <v>39.890500000000003</v>
      </c>
      <c r="E265" s="19">
        <v>9.2999999999999992E-3</v>
      </c>
      <c r="F265" s="19">
        <v>4.2299999999999997E-2</v>
      </c>
      <c r="G265" s="18">
        <v>12.805099999999999</v>
      </c>
      <c r="H265" s="18">
        <v>0.20080000000000001</v>
      </c>
      <c r="I265" s="18">
        <v>46.292999999999999</v>
      </c>
      <c r="J265" s="18">
        <v>0.37430000000000002</v>
      </c>
      <c r="K265" s="19">
        <v>5.4999999999999997E-3</v>
      </c>
      <c r="L265" s="19">
        <v>7.3000000000000001E-3</v>
      </c>
      <c r="M265" s="19"/>
      <c r="N265" s="19">
        <v>2.2800000000000001E-2</v>
      </c>
      <c r="O265" s="20">
        <v>0.22739999999999999</v>
      </c>
      <c r="P265" s="20">
        <v>0.22547105170254572</v>
      </c>
      <c r="Q265" s="19"/>
      <c r="R265" s="18">
        <v>86.566824912425531</v>
      </c>
      <c r="S265" s="21">
        <v>186462.12700322719</v>
      </c>
      <c r="T265" s="18">
        <v>55.738889487114633</v>
      </c>
      <c r="U265" s="21">
        <v>223.8730071115217</v>
      </c>
      <c r="V265" s="21">
        <v>99534.662339723072</v>
      </c>
      <c r="W265" s="21">
        <v>1555.1109378755509</v>
      </c>
      <c r="X265" s="21">
        <v>279163.40771727153</v>
      </c>
      <c r="Y265" s="21">
        <v>2675.0875397218847</v>
      </c>
      <c r="Z265" s="18">
        <v>40.802161185718887</v>
      </c>
      <c r="AA265" s="18">
        <v>31.858712102265319</v>
      </c>
      <c r="AB265" s="21">
        <v>0</v>
      </c>
      <c r="AC265" s="21">
        <v>179.31807517689234</v>
      </c>
      <c r="AD265" s="21">
        <v>1786.9030428635688</v>
      </c>
      <c r="AE265" s="18">
        <v>976.21295836793274</v>
      </c>
      <c r="AH265" s="21">
        <f t="shared" si="16"/>
        <v>1607.6363688983699</v>
      </c>
      <c r="AI265" s="21">
        <f t="shared" si="17"/>
        <v>1771.7454193708354</v>
      </c>
      <c r="AM265" s="20">
        <f t="shared" si="18"/>
        <v>0.63711355460089225</v>
      </c>
      <c r="AN265" s="20">
        <f t="shared" si="19"/>
        <v>1.6151522807314349</v>
      </c>
    </row>
    <row r="266" spans="1:40">
      <c r="A266" s="18" t="s">
        <v>348</v>
      </c>
      <c r="B266" s="18" t="s">
        <v>41</v>
      </c>
      <c r="C266" s="18">
        <v>99.860699999999994</v>
      </c>
      <c r="D266" s="18">
        <v>39.985700000000001</v>
      </c>
      <c r="E266" s="19">
        <v>9.7999999999999997E-3</v>
      </c>
      <c r="F266" s="19">
        <v>3.9699999999999999E-2</v>
      </c>
      <c r="G266" s="18">
        <v>12.8279</v>
      </c>
      <c r="H266" s="18">
        <v>0.20280000000000001</v>
      </c>
      <c r="I266" s="18">
        <v>46.254399999999997</v>
      </c>
      <c r="J266" s="18">
        <v>0.35720000000000002</v>
      </c>
      <c r="K266" s="19">
        <v>5.3E-3</v>
      </c>
      <c r="L266" s="19">
        <v>3.04E-2</v>
      </c>
      <c r="M266" s="19">
        <v>3.4500000000000003E-2</v>
      </c>
      <c r="N266" s="19">
        <v>2.3300000000000001E-2</v>
      </c>
      <c r="O266" s="20">
        <v>0.22059999999999999</v>
      </c>
      <c r="P266" s="20">
        <v>0.21872873353378006</v>
      </c>
      <c r="Q266" s="19">
        <v>8.3000000000000001E-3</v>
      </c>
      <c r="R266" s="18">
        <v>86.536408695524841</v>
      </c>
      <c r="S266" s="21">
        <v>186907.12504764143</v>
      </c>
      <c r="T266" s="18">
        <v>58.735603975669186</v>
      </c>
      <c r="U266" s="21">
        <v>210.11249130797663</v>
      </c>
      <c r="V266" s="21">
        <v>99711.887843728953</v>
      </c>
      <c r="W266" s="21">
        <v>1570.6000906432357</v>
      </c>
      <c r="X266" s="21">
        <v>278930.63586109702</v>
      </c>
      <c r="Y266" s="21">
        <v>2552.8754186178394</v>
      </c>
      <c r="Z266" s="18">
        <v>39.318446233510933</v>
      </c>
      <c r="AA266" s="18">
        <v>132.67189697381721</v>
      </c>
      <c r="AB266" s="21">
        <v>236.04983604227635</v>
      </c>
      <c r="AC266" s="21">
        <v>183.25048910621013</v>
      </c>
      <c r="AD266" s="21">
        <v>1733.4688269819844</v>
      </c>
      <c r="AE266" s="18">
        <v>66.687798802089233</v>
      </c>
      <c r="AH266" s="21">
        <f t="shared" si="16"/>
        <v>1623.6486833296287</v>
      </c>
      <c r="AI266" s="21">
        <f t="shared" si="17"/>
        <v>1718.7644657572837</v>
      </c>
      <c r="AM266" s="20">
        <f t="shared" si="18"/>
        <v>0.61967897044734543</v>
      </c>
      <c r="AN266" s="20">
        <f t="shared" si="19"/>
        <v>1.6283401291872568</v>
      </c>
    </row>
    <row r="267" spans="1:40">
      <c r="A267" s="18" t="s">
        <v>349</v>
      </c>
      <c r="B267" s="18" t="s">
        <v>41</v>
      </c>
      <c r="C267" s="18">
        <v>99.512</v>
      </c>
      <c r="D267" s="18">
        <v>40.045400000000001</v>
      </c>
      <c r="E267" s="19">
        <v>9.2999999999999992E-3</v>
      </c>
      <c r="F267" s="19">
        <v>3.7999999999999999E-2</v>
      </c>
      <c r="G267" s="18">
        <v>12.6517</v>
      </c>
      <c r="H267" s="18">
        <v>0.19989999999999999</v>
      </c>
      <c r="I267" s="18">
        <v>46.366300000000003</v>
      </c>
      <c r="J267" s="18">
        <v>0.3604</v>
      </c>
      <c r="K267" s="19">
        <v>4.3E-3</v>
      </c>
      <c r="L267" s="19">
        <v>4.3999999999999997E-2</v>
      </c>
      <c r="M267" s="19">
        <v>3.4599999999999999E-2</v>
      </c>
      <c r="N267" s="19">
        <v>2.1299999999999999E-2</v>
      </c>
      <c r="O267" s="20">
        <v>0.2162</v>
      </c>
      <c r="P267" s="20">
        <v>0.21436605707163758</v>
      </c>
      <c r="Q267" s="19">
        <v>8.6E-3</v>
      </c>
      <c r="R267" s="18">
        <v>86.724582176541503</v>
      </c>
      <c r="S267" s="21">
        <v>187186.18369524155</v>
      </c>
      <c r="T267" s="18">
        <v>55.738889487114633</v>
      </c>
      <c r="U267" s="21">
        <v>201.11523097488947</v>
      </c>
      <c r="V267" s="21">
        <v>98342.276711894025</v>
      </c>
      <c r="W267" s="21">
        <v>1548.1408191300927</v>
      </c>
      <c r="X267" s="21">
        <v>279605.43302964437</v>
      </c>
      <c r="Y267" s="21">
        <v>2575.7455231519293</v>
      </c>
      <c r="Z267" s="18">
        <v>31.89987147247113</v>
      </c>
      <c r="AA267" s="18">
        <v>192.02511404105124</v>
      </c>
      <c r="AB267" s="21">
        <v>236.73403846558728</v>
      </c>
      <c r="AC267" s="21">
        <v>167.52083338893885</v>
      </c>
      <c r="AD267" s="21">
        <v>1698.8937461174301</v>
      </c>
      <c r="AE267" s="18">
        <v>69.098201168429796</v>
      </c>
      <c r="AH267" s="21">
        <f t="shared" si="16"/>
        <v>1600.4308274043035</v>
      </c>
      <c r="AI267" s="21">
        <f t="shared" si="17"/>
        <v>1684.4826722426326</v>
      </c>
      <c r="AM267" s="20">
        <f t="shared" si="18"/>
        <v>0.59753158969222564</v>
      </c>
      <c r="AN267" s="20">
        <f t="shared" si="19"/>
        <v>1.6274087614352932</v>
      </c>
    </row>
    <row r="268" spans="1:40">
      <c r="A268" s="18" t="s">
        <v>350</v>
      </c>
      <c r="B268" s="18" t="s">
        <v>41</v>
      </c>
      <c r="C268" s="18">
        <v>99.622399999999999</v>
      </c>
      <c r="D268" s="18">
        <v>40.302199999999999</v>
      </c>
      <c r="E268" s="19">
        <v>9.2999999999999992E-3</v>
      </c>
      <c r="F268" s="19">
        <v>6.2899999999999998E-2</v>
      </c>
      <c r="G268" s="18">
        <v>10.7707</v>
      </c>
      <c r="H268" s="18">
        <v>0.16259999999999999</v>
      </c>
      <c r="I268" s="18">
        <v>47.880800000000001</v>
      </c>
      <c r="J268" s="18">
        <v>0.3614</v>
      </c>
      <c r="K268" s="19">
        <v>8.5000000000000006E-3</v>
      </c>
      <c r="L268" s="19">
        <v>0</v>
      </c>
      <c r="M268" s="19">
        <v>7.8899999999999998E-2</v>
      </c>
      <c r="N268" s="19">
        <v>2.06E-2</v>
      </c>
      <c r="O268" s="20">
        <v>0.33400000000000002</v>
      </c>
      <c r="P268" s="20">
        <v>0.33116680417172506</v>
      </c>
      <c r="Q268" s="19">
        <v>8.0999999999999996E-3</v>
      </c>
      <c r="R268" s="18">
        <v>88.794571119715556</v>
      </c>
      <c r="S268" s="21">
        <v>188386.55657135061</v>
      </c>
      <c r="T268" s="18">
        <v>55.738889487114633</v>
      </c>
      <c r="U268" s="21">
        <v>332.89863232422493</v>
      </c>
      <c r="V268" s="21">
        <v>83721.17263140899</v>
      </c>
      <c r="W268" s="21">
        <v>1259.2681200127718</v>
      </c>
      <c r="X268" s="21">
        <v>288738.41168706142</v>
      </c>
      <c r="Y268" s="21">
        <v>2582.892430818833</v>
      </c>
      <c r="Z268" s="18">
        <v>63.057885468838286</v>
      </c>
      <c r="AA268" s="18">
        <v>0</v>
      </c>
      <c r="AB268" s="21">
        <v>539.83571199233631</v>
      </c>
      <c r="AC268" s="21">
        <v>162.01545388789395</v>
      </c>
      <c r="AD268" s="21">
        <v>2624.5629565366407</v>
      </c>
      <c r="AE268" s="18">
        <v>65.080863891195506</v>
      </c>
      <c r="AH268" s="21">
        <f t="shared" si="16"/>
        <v>1301.8011632613295</v>
      </c>
      <c r="AI268" s="21">
        <f t="shared" si="17"/>
        <v>2602.2997804303395</v>
      </c>
      <c r="AM268" s="20">
        <f t="shared" si="18"/>
        <v>0.76100539267478284</v>
      </c>
      <c r="AN268" s="20">
        <f t="shared" si="19"/>
        <v>1.5549246652249391</v>
      </c>
    </row>
    <row r="269" spans="1:40">
      <c r="A269" s="18" t="s">
        <v>351</v>
      </c>
      <c r="B269" s="18" t="s">
        <v>41</v>
      </c>
      <c r="C269" s="18">
        <v>99.348600000000005</v>
      </c>
      <c r="D269" s="18">
        <v>40.423299999999998</v>
      </c>
      <c r="E269" s="19">
        <v>9.7000000000000003E-3</v>
      </c>
      <c r="F269" s="19">
        <v>6.6799999999999998E-2</v>
      </c>
      <c r="G269" s="18">
        <v>10.3071</v>
      </c>
      <c r="H269" s="18">
        <v>0.1575</v>
      </c>
      <c r="I269" s="18">
        <v>48.193899999999999</v>
      </c>
      <c r="J269" s="18">
        <v>0.35930000000000001</v>
      </c>
      <c r="K269" s="19">
        <v>6.1999999999999998E-3</v>
      </c>
      <c r="L269" s="19">
        <v>0</v>
      </c>
      <c r="M269" s="19">
        <v>0.123</v>
      </c>
      <c r="N269" s="19">
        <v>1.9099999999999999E-2</v>
      </c>
      <c r="O269" s="20">
        <v>0.32550000000000001</v>
      </c>
      <c r="P269" s="20">
        <v>0.32273890646076797</v>
      </c>
      <c r="Q269" s="19">
        <v>8.3999999999999995E-3</v>
      </c>
      <c r="R269" s="18">
        <v>89.287416665532675</v>
      </c>
      <c r="S269" s="21">
        <v>188952.6202602011</v>
      </c>
      <c r="T269" s="18">
        <v>58.136261077958281</v>
      </c>
      <c r="U269" s="21">
        <v>353.53940602954259</v>
      </c>
      <c r="V269" s="21">
        <v>80117.587383289443</v>
      </c>
      <c r="W269" s="21">
        <v>1219.7707804551756</v>
      </c>
      <c r="X269" s="21">
        <v>290626.51708002097</v>
      </c>
      <c r="Y269" s="21">
        <v>2567.8839247183359</v>
      </c>
      <c r="Z269" s="18">
        <v>45.995163518446745</v>
      </c>
      <c r="AA269" s="18">
        <v>0</v>
      </c>
      <c r="AB269" s="21">
        <v>841.56898067246357</v>
      </c>
      <c r="AC269" s="21">
        <v>150.2182120999405</v>
      </c>
      <c r="AD269" s="21">
        <v>2557.7701866846601</v>
      </c>
      <c r="AE269" s="18">
        <v>67.491266257536083</v>
      </c>
      <c r="AH269" s="21">
        <f t="shared" si="16"/>
        <v>1260.9697614616198</v>
      </c>
      <c r="AI269" s="21">
        <f t="shared" si="17"/>
        <v>2536.0735884133992</v>
      </c>
      <c r="AM269" s="20">
        <f t="shared" si="18"/>
        <v>0.70510557156647058</v>
      </c>
      <c r="AN269" s="20">
        <f t="shared" si="19"/>
        <v>1.5738988187812393</v>
      </c>
    </row>
    <row r="270" spans="1:40">
      <c r="A270" s="18" t="s">
        <v>352</v>
      </c>
      <c r="B270" s="18" t="s">
        <v>41</v>
      </c>
      <c r="C270" s="18">
        <v>99.184200000000004</v>
      </c>
      <c r="D270" s="18">
        <v>40.520600000000002</v>
      </c>
      <c r="E270" s="19">
        <v>9.4000000000000004E-3</v>
      </c>
      <c r="F270" s="19">
        <v>5.0200000000000002E-2</v>
      </c>
      <c r="G270" s="18">
        <v>10.283899999999999</v>
      </c>
      <c r="H270" s="18">
        <v>0.15939999999999999</v>
      </c>
      <c r="I270" s="18">
        <v>48.203200000000002</v>
      </c>
      <c r="J270" s="18">
        <v>0.34589999999999999</v>
      </c>
      <c r="K270" s="19">
        <v>8.3000000000000001E-3</v>
      </c>
      <c r="L270" s="19">
        <v>5.9999999999999995E-4</v>
      </c>
      <c r="M270" s="19">
        <v>7.5600000000000001E-2</v>
      </c>
      <c r="N270" s="19">
        <v>2.0299999999999999E-2</v>
      </c>
      <c r="O270" s="20">
        <v>0.3165</v>
      </c>
      <c r="P270" s="20">
        <v>0.31381525006093103</v>
      </c>
      <c r="Q270" s="19">
        <v>6.1999999999999998E-3</v>
      </c>
      <c r="R270" s="18">
        <v>89.310793635299916</v>
      </c>
      <c r="S270" s="21">
        <v>189407.43443794805</v>
      </c>
      <c r="T270" s="18">
        <v>56.338232384825552</v>
      </c>
      <c r="U270" s="21">
        <v>265.68380512998561</v>
      </c>
      <c r="V270" s="21">
        <v>79937.25265991503</v>
      </c>
      <c r="W270" s="21">
        <v>1234.485475584476</v>
      </c>
      <c r="X270" s="21">
        <v>290682.59941842576</v>
      </c>
      <c r="Y270" s="21">
        <v>2472.1153619818324</v>
      </c>
      <c r="Z270" s="18">
        <v>61.574170516630325</v>
      </c>
      <c r="AA270" s="18">
        <v>2.6185242823779715</v>
      </c>
      <c r="AB270" s="21">
        <v>517.25703202307511</v>
      </c>
      <c r="AC270" s="21">
        <v>159.65600553030322</v>
      </c>
      <c r="AD270" s="21">
        <v>2487.0484303707985</v>
      </c>
      <c r="AE270" s="18">
        <v>49.814982237705202</v>
      </c>
      <c r="AH270" s="21">
        <f t="shared" si="16"/>
        <v>1276.1814601713154</v>
      </c>
      <c r="AI270" s="21">
        <f t="shared" si="17"/>
        <v>2465.9517380425218</v>
      </c>
      <c r="AM270" s="20">
        <f t="shared" si="18"/>
        <v>0.68393436398929353</v>
      </c>
      <c r="AN270" s="20">
        <f t="shared" si="19"/>
        <v>1.5964790103566613</v>
      </c>
    </row>
    <row r="271" spans="1:40">
      <c r="A271" s="18" t="s">
        <v>353</v>
      </c>
      <c r="B271" s="18" t="s">
        <v>41</v>
      </c>
      <c r="C271" s="18">
        <v>99.149500000000003</v>
      </c>
      <c r="D271" s="18">
        <v>40.524700000000003</v>
      </c>
      <c r="E271" s="19">
        <v>9.9000000000000008E-3</v>
      </c>
      <c r="F271" s="19">
        <v>5.7599999999999998E-2</v>
      </c>
      <c r="G271" s="18">
        <v>10.227</v>
      </c>
      <c r="H271" s="18">
        <v>0.15720000000000001</v>
      </c>
      <c r="I271" s="18">
        <v>48.230200000000004</v>
      </c>
      <c r="J271" s="18">
        <v>0.35099999999999998</v>
      </c>
      <c r="K271" s="19">
        <v>7.3000000000000001E-3</v>
      </c>
      <c r="L271" s="19">
        <v>2.3999999999999998E-3</v>
      </c>
      <c r="M271" s="19">
        <v>8.3500000000000005E-2</v>
      </c>
      <c r="N271" s="19">
        <v>1.9199999999999998E-2</v>
      </c>
      <c r="O271" s="20">
        <v>0.32200000000000001</v>
      </c>
      <c r="P271" s="20">
        <v>0.31926859563860915</v>
      </c>
      <c r="Q271" s="19">
        <v>8.0999999999999996E-3</v>
      </c>
      <c r="R271" s="18">
        <v>89.368966933858786</v>
      </c>
      <c r="S271" s="21">
        <v>189426.59926969279</v>
      </c>
      <c r="T271" s="18">
        <v>59.334946873380105</v>
      </c>
      <c r="U271" s="21">
        <v>304.84835010930618</v>
      </c>
      <c r="V271" s="21">
        <v>79494.966204742479</v>
      </c>
      <c r="W271" s="21">
        <v>1217.4474075400231</v>
      </c>
      <c r="X271" s="21">
        <v>290845.41911056859</v>
      </c>
      <c r="Y271" s="21">
        <v>2508.564591083039</v>
      </c>
      <c r="Z271" s="18">
        <v>54.155595755590518</v>
      </c>
      <c r="AA271" s="18">
        <v>10.474097129511886</v>
      </c>
      <c r="AB271" s="21">
        <v>571.30902346463984</v>
      </c>
      <c r="AC271" s="21">
        <v>151.00469488580404</v>
      </c>
      <c r="AD271" s="21">
        <v>2530.2672814514913</v>
      </c>
      <c r="AE271" s="18">
        <v>65.080863891195506</v>
      </c>
      <c r="AH271" s="21">
        <f t="shared" si="16"/>
        <v>1258.5679142969311</v>
      </c>
      <c r="AI271" s="21">
        <f t="shared" si="17"/>
        <v>2508.8039799358353</v>
      </c>
      <c r="AM271" s="20">
        <f t="shared" si="18"/>
        <v>0.69158219044008618</v>
      </c>
      <c r="AN271" s="20">
        <f t="shared" si="19"/>
        <v>1.583204540342138</v>
      </c>
    </row>
    <row r="272" spans="1:40">
      <c r="A272" s="18" t="s">
        <v>354</v>
      </c>
      <c r="B272" s="18" t="s">
        <v>41</v>
      </c>
      <c r="C272" s="18">
        <v>99.187899999999999</v>
      </c>
      <c r="D272" s="18">
        <v>40.680399999999999</v>
      </c>
      <c r="E272" s="19">
        <v>9.1999999999999998E-3</v>
      </c>
      <c r="F272" s="19">
        <v>7.3200000000000001E-2</v>
      </c>
      <c r="G272" s="18">
        <v>9.2048000000000005</v>
      </c>
      <c r="H272" s="18">
        <v>0.15620000000000001</v>
      </c>
      <c r="I272" s="18">
        <v>49.058399999999999</v>
      </c>
      <c r="J272" s="18">
        <v>0.37009999999999998</v>
      </c>
      <c r="K272" s="19">
        <v>8.0000000000000002E-3</v>
      </c>
      <c r="L272" s="19">
        <v>1.6500000000000001E-2</v>
      </c>
      <c r="M272" s="19">
        <v>9.3700000000000006E-2</v>
      </c>
      <c r="N272" s="19">
        <v>1.89E-2</v>
      </c>
      <c r="O272" s="20">
        <v>0.30280000000000001</v>
      </c>
      <c r="P272" s="20">
        <v>0.30023146198562378</v>
      </c>
      <c r="Q272" s="19">
        <v>8.0999999999999996E-3</v>
      </c>
      <c r="R272" s="18">
        <v>90.47650554097531</v>
      </c>
      <c r="S272" s="21">
        <v>190154.39544107195</v>
      </c>
      <c r="T272" s="18">
        <v>55.139546589403722</v>
      </c>
      <c r="U272" s="21">
        <v>387.41144493057658</v>
      </c>
      <c r="V272" s="21">
        <v>71549.356108478882</v>
      </c>
      <c r="W272" s="21">
        <v>1209.7028311561808</v>
      </c>
      <c r="X272" s="21">
        <v>295839.76240807452</v>
      </c>
      <c r="Y272" s="21">
        <v>2645.0705275208907</v>
      </c>
      <c r="Z272" s="18">
        <v>59.348598088318383</v>
      </c>
      <c r="AA272" s="18">
        <v>72.009417765394218</v>
      </c>
      <c r="AB272" s="21">
        <v>641.09767064235643</v>
      </c>
      <c r="AC272" s="21">
        <v>148.64524652821336</v>
      </c>
      <c r="AD272" s="21">
        <v>2379.3942013152537</v>
      </c>
      <c r="AE272" s="18">
        <v>65.080863891195506</v>
      </c>
      <c r="AH272" s="21">
        <f t="shared" si="16"/>
        <v>1250.5617570813019</v>
      </c>
      <c r="AI272" s="21">
        <f t="shared" si="17"/>
        <v>2359.2106991446308</v>
      </c>
      <c r="AM272" s="20">
        <f t="shared" si="18"/>
        <v>0.5754605859827725</v>
      </c>
      <c r="AN272" s="20">
        <f t="shared" si="19"/>
        <v>1.7478309031674226</v>
      </c>
    </row>
    <row r="273" spans="1:40">
      <c r="A273" s="18" t="s">
        <v>355</v>
      </c>
      <c r="B273" s="18" t="s">
        <v>41</v>
      </c>
      <c r="C273" s="18">
        <v>99.012299999999996</v>
      </c>
      <c r="D273" s="18">
        <v>40.762599999999999</v>
      </c>
      <c r="E273" s="19">
        <v>8.3999999999999995E-3</v>
      </c>
      <c r="F273" s="19">
        <v>7.3899999999999993E-2</v>
      </c>
      <c r="G273" s="18">
        <v>9.1605000000000008</v>
      </c>
      <c r="H273" s="18">
        <v>0.14749999999999999</v>
      </c>
      <c r="I273" s="18">
        <v>49.054499999999997</v>
      </c>
      <c r="J273" s="18">
        <v>0.35420000000000001</v>
      </c>
      <c r="K273" s="19">
        <v>7.7999999999999996E-3</v>
      </c>
      <c r="L273" s="19">
        <v>1.6199999999999999E-2</v>
      </c>
      <c r="M273" s="19">
        <v>9.5899999999999999E-2</v>
      </c>
      <c r="N273" s="19">
        <v>1.83E-2</v>
      </c>
      <c r="O273" s="20">
        <v>0.29260000000000003</v>
      </c>
      <c r="P273" s="20">
        <v>0.2901179847324753</v>
      </c>
      <c r="Q273" s="19">
        <v>7.7000000000000002E-3</v>
      </c>
      <c r="R273" s="18">
        <v>90.517310995078944</v>
      </c>
      <c r="S273" s="21">
        <v>190538.62694580783</v>
      </c>
      <c r="T273" s="18">
        <v>50.344803407716448</v>
      </c>
      <c r="U273" s="21">
        <v>391.11619918537713</v>
      </c>
      <c r="V273" s="21">
        <v>71205.010063414826</v>
      </c>
      <c r="W273" s="21">
        <v>1142.3250166167518</v>
      </c>
      <c r="X273" s="21">
        <v>295816.24400809832</v>
      </c>
      <c r="Y273" s="21">
        <v>2531.4346956171298</v>
      </c>
      <c r="Z273" s="18">
        <v>57.864883136110421</v>
      </c>
      <c r="AA273" s="18">
        <v>70.700155624205223</v>
      </c>
      <c r="AB273" s="21">
        <v>656.15012395519716</v>
      </c>
      <c r="AC273" s="21">
        <v>143.926349813032</v>
      </c>
      <c r="AD273" s="21">
        <v>2299.2428774928776</v>
      </c>
      <c r="AE273" s="18">
        <v>61.866994069408079</v>
      </c>
      <c r="AH273" s="21">
        <f t="shared" si="16"/>
        <v>1180.9081893053265</v>
      </c>
      <c r="AI273" s="21">
        <f t="shared" si="17"/>
        <v>2279.7392687243032</v>
      </c>
      <c r="AM273" s="20">
        <f t="shared" si="18"/>
        <v>0.55344361760483063</v>
      </c>
      <c r="AN273" s="20">
        <f t="shared" si="19"/>
        <v>1.6584622181130451</v>
      </c>
    </row>
    <row r="274" spans="1:40">
      <c r="A274" s="18" t="s">
        <v>356</v>
      </c>
      <c r="B274" s="18" t="s">
        <v>41</v>
      </c>
      <c r="C274" s="18">
        <v>99.173199999999994</v>
      </c>
      <c r="D274" s="18">
        <v>40.7973</v>
      </c>
      <c r="E274" s="19">
        <v>9.9000000000000008E-3</v>
      </c>
      <c r="F274" s="19">
        <v>7.3800000000000004E-2</v>
      </c>
      <c r="G274" s="18">
        <v>9.1556999999999995</v>
      </c>
      <c r="H274" s="18">
        <v>0.1469</v>
      </c>
      <c r="I274" s="18">
        <v>49.045499999999997</v>
      </c>
      <c r="J274" s="18">
        <v>0.35360000000000003</v>
      </c>
      <c r="K274" s="19">
        <v>7.7000000000000002E-3</v>
      </c>
      <c r="L274" s="19">
        <v>0</v>
      </c>
      <c r="M274" s="19">
        <v>9.5000000000000001E-2</v>
      </c>
      <c r="N274" s="19">
        <v>1.83E-2</v>
      </c>
      <c r="O274" s="20">
        <v>0.28939999999999999</v>
      </c>
      <c r="P274" s="20">
        <v>0.28694512912364439</v>
      </c>
      <c r="Q274" s="19">
        <v>7.0000000000000001E-3</v>
      </c>
      <c r="R274" s="18">
        <v>90.520234466140906</v>
      </c>
      <c r="S274" s="21">
        <v>190700.82686325713</v>
      </c>
      <c r="T274" s="18">
        <v>59.334946873380105</v>
      </c>
      <c r="U274" s="21">
        <v>390.58694857754853</v>
      </c>
      <c r="V274" s="21">
        <v>71167.699430992536</v>
      </c>
      <c r="W274" s="21">
        <v>1137.6782707864465</v>
      </c>
      <c r="X274" s="21">
        <v>295761.97077738406</v>
      </c>
      <c r="Y274" s="21">
        <v>2527.1465510169878</v>
      </c>
      <c r="Z274" s="18">
        <v>57.123025660006448</v>
      </c>
      <c r="AA274" s="18">
        <v>0</v>
      </c>
      <c r="AB274" s="21">
        <v>649.99230214539864</v>
      </c>
      <c r="AC274" s="21">
        <v>143.926349813032</v>
      </c>
      <c r="AD274" s="21">
        <v>2274.0973641368378</v>
      </c>
      <c r="AE274" s="18">
        <v>56.242721881280076</v>
      </c>
      <c r="AH274" s="21">
        <f t="shared" si="16"/>
        <v>1176.1044949759491</v>
      </c>
      <c r="AI274" s="21">
        <f t="shared" si="17"/>
        <v>2254.8070552591025</v>
      </c>
      <c r="AM274" s="20">
        <f t="shared" si="18"/>
        <v>0.54720448765713459</v>
      </c>
      <c r="AN274" s="20">
        <f t="shared" si="19"/>
        <v>1.6525818656205882</v>
      </c>
    </row>
    <row r="275" spans="1:40">
      <c r="A275" s="18" t="s">
        <v>357</v>
      </c>
      <c r="B275" s="18" t="s">
        <v>41</v>
      </c>
      <c r="C275" s="18">
        <v>99.193299999999994</v>
      </c>
      <c r="D275" s="18">
        <v>40.718499999999999</v>
      </c>
      <c r="E275" s="19">
        <v>9.1000000000000004E-3</v>
      </c>
      <c r="F275" s="19">
        <v>7.6399999999999996E-2</v>
      </c>
      <c r="G275" s="18">
        <v>9.1841000000000008</v>
      </c>
      <c r="H275" s="18">
        <v>0.14899999999999999</v>
      </c>
      <c r="I275" s="18">
        <v>49.025500000000001</v>
      </c>
      <c r="J275" s="18">
        <v>0.35610000000000003</v>
      </c>
      <c r="K275" s="19">
        <v>8.9999999999999993E-3</v>
      </c>
      <c r="L275" s="19">
        <v>1.5900000000000001E-2</v>
      </c>
      <c r="M275" s="19">
        <v>0.13969999999999999</v>
      </c>
      <c r="N275" s="19">
        <v>1.9099999999999999E-2</v>
      </c>
      <c r="O275" s="20">
        <v>0.29239999999999999</v>
      </c>
      <c r="P275" s="20">
        <v>0.28991968125692336</v>
      </c>
      <c r="Q275" s="19">
        <v>5.3E-3</v>
      </c>
      <c r="R275" s="18">
        <v>90.490115291022406</v>
      </c>
      <c r="S275" s="21">
        <v>190332.48814582179</v>
      </c>
      <c r="T275" s="18">
        <v>54.540203691692824</v>
      </c>
      <c r="U275" s="21">
        <v>404.34746438109357</v>
      </c>
      <c r="V275" s="21">
        <v>71388.454006157757</v>
      </c>
      <c r="W275" s="21">
        <v>1153.9418811925154</v>
      </c>
      <c r="X275" s="21">
        <v>295641.36359801906</v>
      </c>
      <c r="Y275" s="21">
        <v>2545.013820184246</v>
      </c>
      <c r="Z275" s="18">
        <v>66.767172849358175</v>
      </c>
      <c r="AA275" s="18">
        <v>69.390893483016242</v>
      </c>
      <c r="AB275" s="21">
        <v>955.83078536539153</v>
      </c>
      <c r="AC275" s="21">
        <v>150.2182120999405</v>
      </c>
      <c r="AD275" s="21">
        <v>2297.6712829081248</v>
      </c>
      <c r="AE275" s="18">
        <v>42.583775138683478</v>
      </c>
      <c r="AH275" s="21">
        <f t="shared" si="16"/>
        <v>1192.9174251287707</v>
      </c>
      <c r="AI275" s="21">
        <f t="shared" si="17"/>
        <v>2278.181005382728</v>
      </c>
      <c r="AM275" s="20">
        <f t="shared" si="18"/>
        <v>0.55481817126301214</v>
      </c>
      <c r="AN275" s="20">
        <f t="shared" si="19"/>
        <v>1.6710229150303118</v>
      </c>
    </row>
    <row r="276" spans="1:40">
      <c r="A276" s="18" t="s">
        <v>358</v>
      </c>
      <c r="B276" s="18" t="s">
        <v>41</v>
      </c>
      <c r="C276" s="18">
        <v>99.432500000000005</v>
      </c>
      <c r="D276" s="18">
        <v>40.590299999999999</v>
      </c>
      <c r="E276" s="19">
        <v>8.9999999999999993E-3</v>
      </c>
      <c r="F276" s="19">
        <v>6.2700000000000006E-2</v>
      </c>
      <c r="G276" s="18">
        <v>9.4033999999999995</v>
      </c>
      <c r="H276" s="18">
        <v>0.1479</v>
      </c>
      <c r="I276" s="18">
        <v>48.927700000000002</v>
      </c>
      <c r="J276" s="18">
        <v>0.3664</v>
      </c>
      <c r="K276" s="19">
        <v>1.03E-2</v>
      </c>
      <c r="L276" s="19">
        <v>2E-3</v>
      </c>
      <c r="M276" s="19">
        <v>0.1023</v>
      </c>
      <c r="N276" s="19">
        <v>1.9E-2</v>
      </c>
      <c r="O276" s="20">
        <v>0.3528</v>
      </c>
      <c r="P276" s="20">
        <v>0.34980733087360655</v>
      </c>
      <c r="Q276" s="19">
        <v>6.3E-3</v>
      </c>
      <c r="R276" s="18">
        <v>90.267567767136953</v>
      </c>
      <c r="S276" s="21">
        <v>189733.23657760848</v>
      </c>
      <c r="T276" s="18">
        <v>53.940860793981905</v>
      </c>
      <c r="U276" s="21">
        <v>331.84013110856768</v>
      </c>
      <c r="V276" s="21">
        <v>73093.083524951144</v>
      </c>
      <c r="W276" s="21">
        <v>1145.4228471702888</v>
      </c>
      <c r="X276" s="21">
        <v>295051.59449092404</v>
      </c>
      <c r="Y276" s="21">
        <v>2618.6269691533494</v>
      </c>
      <c r="Z276" s="18">
        <v>76.411320038709917</v>
      </c>
      <c r="AA276" s="18">
        <v>8.7284142745932378</v>
      </c>
      <c r="AB276" s="21">
        <v>699.93907904709772</v>
      </c>
      <c r="AC276" s="21">
        <v>149.43172931407693</v>
      </c>
      <c r="AD276" s="21">
        <v>2772.2928475033737</v>
      </c>
      <c r="AE276" s="18">
        <v>50.618449693152066</v>
      </c>
      <c r="AH276" s="21">
        <f t="shared" si="16"/>
        <v>1184.1106521915783</v>
      </c>
      <c r="AI276" s="21">
        <f t="shared" si="17"/>
        <v>2748.7765345383941</v>
      </c>
      <c r="AM276" s="20">
        <f t="shared" si="18"/>
        <v>0.68677965630998117</v>
      </c>
      <c r="AN276" s="20">
        <f t="shared" si="19"/>
        <v>1.6200036926713715</v>
      </c>
    </row>
    <row r="277" spans="1:40">
      <c r="A277" s="18" t="s">
        <v>359</v>
      </c>
      <c r="B277" s="18" t="s">
        <v>41</v>
      </c>
      <c r="C277" s="18">
        <v>99.5137</v>
      </c>
      <c r="D277" s="18">
        <v>40.6477</v>
      </c>
      <c r="E277" s="19">
        <v>9.4000000000000004E-3</v>
      </c>
      <c r="F277" s="19">
        <v>6.7599999999999993E-2</v>
      </c>
      <c r="G277" s="18">
        <v>9.3453999999999997</v>
      </c>
      <c r="H277" s="18">
        <v>0.14510000000000001</v>
      </c>
      <c r="I277" s="18">
        <v>48.867600000000003</v>
      </c>
      <c r="J277" s="18">
        <v>0.35410000000000003</v>
      </c>
      <c r="K277" s="19">
        <v>7.3000000000000001E-3</v>
      </c>
      <c r="L277" s="19">
        <v>3.9300000000000002E-2</v>
      </c>
      <c r="M277" s="19">
        <v>0.14549999999999999</v>
      </c>
      <c r="N277" s="19">
        <v>1.9599999999999999E-2</v>
      </c>
      <c r="O277" s="20">
        <v>0.34429999999999999</v>
      </c>
      <c r="P277" s="20">
        <v>0.34137943316264946</v>
      </c>
      <c r="Q277" s="19">
        <v>6.8999999999999999E-3</v>
      </c>
      <c r="R277" s="18">
        <v>90.311037923388113</v>
      </c>
      <c r="S277" s="21">
        <v>190001.54422203472</v>
      </c>
      <c r="T277" s="18">
        <v>56.338232384825552</v>
      </c>
      <c r="U277" s="21">
        <v>357.7734108921718</v>
      </c>
      <c r="V277" s="21">
        <v>72642.246716515132</v>
      </c>
      <c r="W277" s="21">
        <v>1123.7380332955302</v>
      </c>
      <c r="X277" s="21">
        <v>294689.16991693212</v>
      </c>
      <c r="Y277" s="21">
        <v>2530.7200048504392</v>
      </c>
      <c r="Z277" s="18">
        <v>54.155595755590518</v>
      </c>
      <c r="AA277" s="18">
        <v>171.51334049575712</v>
      </c>
      <c r="AB277" s="21">
        <v>995.51452591742623</v>
      </c>
      <c r="AC277" s="21">
        <v>154.15062602925832</v>
      </c>
      <c r="AD277" s="21">
        <v>2705.5000776513934</v>
      </c>
      <c r="AE277" s="18">
        <v>55.439254425833212</v>
      </c>
      <c r="AH277" s="21">
        <f t="shared" si="16"/>
        <v>1161.6934119878163</v>
      </c>
      <c r="AI277" s="21">
        <f t="shared" si="17"/>
        <v>2682.5503425214547</v>
      </c>
      <c r="AM277" s="20">
        <f t="shared" si="18"/>
        <v>0.66691831324409667</v>
      </c>
      <c r="AN277" s="20">
        <f t="shared" si="19"/>
        <v>1.5991980761846487</v>
      </c>
    </row>
    <row r="278" spans="1:40">
      <c r="A278" s="18" t="s">
        <v>360</v>
      </c>
      <c r="B278" s="18" t="s">
        <v>41</v>
      </c>
      <c r="C278" s="18">
        <v>99.357799999999997</v>
      </c>
      <c r="D278" s="18">
        <v>40.721499999999999</v>
      </c>
      <c r="E278" s="19">
        <v>9.1000000000000004E-3</v>
      </c>
      <c r="F278" s="19">
        <v>6.0900000000000003E-2</v>
      </c>
      <c r="G278" s="18">
        <v>9.2695000000000007</v>
      </c>
      <c r="H278" s="18">
        <v>0.14549999999999999</v>
      </c>
      <c r="I278" s="18">
        <v>48.9544</v>
      </c>
      <c r="J278" s="18">
        <v>0.35320000000000001</v>
      </c>
      <c r="K278" s="19">
        <v>8.5000000000000006E-3</v>
      </c>
      <c r="L278" s="19">
        <v>3.8E-3</v>
      </c>
      <c r="M278" s="19">
        <v>0.1023</v>
      </c>
      <c r="N278" s="19">
        <v>1.9300000000000001E-2</v>
      </c>
      <c r="O278" s="20">
        <v>0.34549999999999997</v>
      </c>
      <c r="P278" s="20">
        <v>0.34256925401596106</v>
      </c>
      <c r="Q278" s="19">
        <v>6.4999999999999997E-3</v>
      </c>
      <c r="R278" s="18">
        <v>90.397575573001888</v>
      </c>
      <c r="S278" s="21">
        <v>190346.51119343986</v>
      </c>
      <c r="T278" s="18">
        <v>54.540203691692824</v>
      </c>
      <c r="U278" s="21">
        <v>322.31362016765183</v>
      </c>
      <c r="V278" s="21">
        <v>72052.272341337666</v>
      </c>
      <c r="W278" s="21">
        <v>1126.835863849067</v>
      </c>
      <c r="X278" s="21">
        <v>295212.60507537634</v>
      </c>
      <c r="Y278" s="21">
        <v>2524.2877879502262</v>
      </c>
      <c r="Z278" s="18">
        <v>63.057885468838286</v>
      </c>
      <c r="AA278" s="18">
        <v>16.583987121727152</v>
      </c>
      <c r="AB278" s="21">
        <v>699.93907904709772</v>
      </c>
      <c r="AC278" s="21">
        <v>151.79117767166764</v>
      </c>
      <c r="AD278" s="21">
        <v>2714.9296451599075</v>
      </c>
      <c r="AE278" s="18">
        <v>52.225384604045779</v>
      </c>
      <c r="AH278" s="21">
        <f t="shared" si="16"/>
        <v>1164.8958748740679</v>
      </c>
      <c r="AI278" s="21">
        <f t="shared" si="17"/>
        <v>2691.899922570904</v>
      </c>
      <c r="AM278" s="20">
        <f t="shared" si="18"/>
        <v>0.66263041217595109</v>
      </c>
      <c r="AN278" s="20">
        <f t="shared" si="19"/>
        <v>1.6167371784688966</v>
      </c>
    </row>
    <row r="279" spans="1:40">
      <c r="A279" s="18" t="s">
        <v>361</v>
      </c>
      <c r="B279" s="18" t="s">
        <v>41</v>
      </c>
      <c r="C279" s="18">
        <v>99.478499999999997</v>
      </c>
      <c r="D279" s="18">
        <v>40.6419</v>
      </c>
      <c r="E279" s="19">
        <v>8.8000000000000005E-3</v>
      </c>
      <c r="F279" s="19">
        <v>6.5299999999999997E-2</v>
      </c>
      <c r="G279" s="18">
        <v>9.1879000000000008</v>
      </c>
      <c r="H279" s="18">
        <v>0.1489</v>
      </c>
      <c r="I279" s="18">
        <v>49.156399999999998</v>
      </c>
      <c r="J279" s="18">
        <v>0.36649999999999999</v>
      </c>
      <c r="K279" s="19">
        <v>7.4999999999999997E-3</v>
      </c>
      <c r="L279" s="19">
        <v>1.6199999999999999E-2</v>
      </c>
      <c r="M279" s="19">
        <v>9.01E-2</v>
      </c>
      <c r="N279" s="19"/>
      <c r="O279" s="20">
        <v>0.3044</v>
      </c>
      <c r="P279" s="20">
        <v>0.30181788979003921</v>
      </c>
      <c r="Q279" s="19">
        <v>6.0000000000000001E-3</v>
      </c>
      <c r="R279" s="18">
        <v>90.509484165907608</v>
      </c>
      <c r="S279" s="21">
        <v>189974.43299663975</v>
      </c>
      <c r="T279" s="18">
        <v>52.742174998560095</v>
      </c>
      <c r="U279" s="21">
        <v>345.60064691211301</v>
      </c>
      <c r="V279" s="21">
        <v>71417.991590158737</v>
      </c>
      <c r="W279" s="21">
        <v>1153.1674235541311</v>
      </c>
      <c r="X279" s="21">
        <v>296430.73758696317</v>
      </c>
      <c r="Y279" s="21">
        <v>2619.3416599200391</v>
      </c>
      <c r="Z279" s="18">
        <v>55.639310707798487</v>
      </c>
      <c r="AA279" s="18">
        <v>70.700155624205223</v>
      </c>
      <c r="AB279" s="21">
        <v>616.46638340316235</v>
      </c>
      <c r="AC279" s="21">
        <v>0</v>
      </c>
      <c r="AD279" s="21">
        <v>2391.9669579932734</v>
      </c>
      <c r="AE279" s="18">
        <v>48.208047326811489</v>
      </c>
      <c r="AH279" s="21">
        <f t="shared" si="16"/>
        <v>1192.1168094072077</v>
      </c>
      <c r="AI279" s="21">
        <f t="shared" si="17"/>
        <v>2371.6768058772309</v>
      </c>
      <c r="AM279" s="20">
        <f t="shared" si="18"/>
        <v>0.57628799725866942</v>
      </c>
      <c r="AN279" s="20">
        <f t="shared" si="19"/>
        <v>1.6692107728936461</v>
      </c>
    </row>
    <row r="280" spans="1:40">
      <c r="A280" s="18" t="s">
        <v>362</v>
      </c>
      <c r="B280" s="18" t="s">
        <v>41</v>
      </c>
      <c r="C280" s="18">
        <v>99.231999999999999</v>
      </c>
      <c r="D280" s="18">
        <v>40.793300000000002</v>
      </c>
      <c r="E280" s="19">
        <v>8.3999999999999995E-3</v>
      </c>
      <c r="F280" s="19">
        <v>6.3500000000000001E-2</v>
      </c>
      <c r="G280" s="18">
        <v>9.0595999999999997</v>
      </c>
      <c r="H280" s="18">
        <v>0.14430000000000001</v>
      </c>
      <c r="I280" s="18">
        <v>49.1374</v>
      </c>
      <c r="J280" s="18">
        <v>0.35420000000000001</v>
      </c>
      <c r="K280" s="19">
        <v>8.0999999999999996E-3</v>
      </c>
      <c r="L280" s="19">
        <v>1.6199999999999999E-2</v>
      </c>
      <c r="M280" s="19">
        <v>9.0399999999999994E-2</v>
      </c>
      <c r="N280" s="19">
        <v>1.78E-2</v>
      </c>
      <c r="O280" s="20">
        <v>0.30009999999999998</v>
      </c>
      <c r="P280" s="20">
        <v>0.29755436506567268</v>
      </c>
      <c r="Q280" s="19">
        <v>6.7999999999999996E-3</v>
      </c>
      <c r="R280" s="18">
        <v>90.626308066424244</v>
      </c>
      <c r="S280" s="21">
        <v>190682.12946643302</v>
      </c>
      <c r="T280" s="18">
        <v>50.344803407716448</v>
      </c>
      <c r="U280" s="21">
        <v>336.07413597119688</v>
      </c>
      <c r="V280" s="21">
        <v>70420.709477704586</v>
      </c>
      <c r="W280" s="21">
        <v>1117.5423721884563</v>
      </c>
      <c r="X280" s="21">
        <v>296316.16076656641</v>
      </c>
      <c r="Y280" s="21">
        <v>2531.4346956171298</v>
      </c>
      <c r="Z280" s="18">
        <v>60.090455564422363</v>
      </c>
      <c r="AA280" s="18">
        <v>70.700155624205223</v>
      </c>
      <c r="AB280" s="21">
        <v>618.51899067309512</v>
      </c>
      <c r="AC280" s="21">
        <v>139.99393588371419</v>
      </c>
      <c r="AD280" s="21">
        <v>2358.1776744210952</v>
      </c>
      <c r="AE280" s="18">
        <v>54.635786970386356</v>
      </c>
      <c r="AH280" s="21">
        <f t="shared" si="16"/>
        <v>1155.2884862153128</v>
      </c>
      <c r="AI280" s="21">
        <f t="shared" si="17"/>
        <v>2338.1741440333676</v>
      </c>
      <c r="AM280" s="20">
        <f t="shared" si="18"/>
        <v>0.56043026636687632</v>
      </c>
      <c r="AN280" s="20">
        <f t="shared" si="19"/>
        <v>1.6405521824245193</v>
      </c>
    </row>
    <row r="281" spans="1:40">
      <c r="A281" s="18" t="s">
        <v>363</v>
      </c>
      <c r="B281" s="18" t="s">
        <v>41</v>
      </c>
      <c r="C281" s="18">
        <v>98.923299999999998</v>
      </c>
      <c r="D281" s="18">
        <v>40.789200000000001</v>
      </c>
      <c r="E281" s="19">
        <v>8.8999999999999999E-3</v>
      </c>
      <c r="F281" s="19">
        <v>7.5899999999999995E-2</v>
      </c>
      <c r="G281" s="18">
        <v>9.0473999999999997</v>
      </c>
      <c r="H281" s="18">
        <v>0.14480000000000001</v>
      </c>
      <c r="I281" s="18">
        <v>49.139099999999999</v>
      </c>
      <c r="J281" s="18">
        <v>0.35389999999999999</v>
      </c>
      <c r="K281" s="19">
        <v>7.3000000000000001E-3</v>
      </c>
      <c r="L281" s="19">
        <v>1.66E-2</v>
      </c>
      <c r="M281" s="19">
        <v>9.6000000000000002E-2</v>
      </c>
      <c r="N281" s="19">
        <v>1.8599999999999998E-2</v>
      </c>
      <c r="O281" s="20">
        <v>0.2954</v>
      </c>
      <c r="P281" s="20">
        <v>0.29289423339020232</v>
      </c>
      <c r="Q281" s="19">
        <v>7.0000000000000001E-3</v>
      </c>
      <c r="R281" s="18">
        <v>90.638042811143478</v>
      </c>
      <c r="S281" s="21">
        <v>190662.96463468828</v>
      </c>
      <c r="T281" s="18">
        <v>53.341517896270993</v>
      </c>
      <c r="U281" s="21">
        <v>401.70121134195028</v>
      </c>
      <c r="V281" s="21">
        <v>70325.878286964609</v>
      </c>
      <c r="W281" s="21">
        <v>1121.4146603803774</v>
      </c>
      <c r="X281" s="21">
        <v>296326.41237681243</v>
      </c>
      <c r="Y281" s="21">
        <v>2529.2906233170579</v>
      </c>
      <c r="Z281" s="18">
        <v>54.155595755590518</v>
      </c>
      <c r="AA281" s="18">
        <v>72.445838479123879</v>
      </c>
      <c r="AB281" s="21">
        <v>656.83432637850819</v>
      </c>
      <c r="AC281" s="21">
        <v>146.28579817062266</v>
      </c>
      <c r="AD281" s="21">
        <v>2321.2452016794118</v>
      </c>
      <c r="AE281" s="18">
        <v>56.242721881280076</v>
      </c>
      <c r="AH281" s="21">
        <f t="shared" si="16"/>
        <v>1159.2915648231274</v>
      </c>
      <c r="AI281" s="21">
        <f t="shared" si="17"/>
        <v>2301.5549555063535</v>
      </c>
      <c r="AM281" s="20">
        <f t="shared" si="18"/>
        <v>0.55089118184957564</v>
      </c>
      <c r="AN281" s="20">
        <f t="shared" si="19"/>
        <v>1.6484565753912668</v>
      </c>
    </row>
    <row r="282" spans="1:40">
      <c r="A282" s="18" t="s">
        <v>364</v>
      </c>
      <c r="B282" s="18" t="s">
        <v>41</v>
      </c>
      <c r="C282" s="18">
        <v>99.721400000000003</v>
      </c>
      <c r="D282" s="18">
        <v>40.2622</v>
      </c>
      <c r="E282" s="19">
        <v>1.0800000000000001E-2</v>
      </c>
      <c r="F282" s="19">
        <v>4.8300000000000003E-2</v>
      </c>
      <c r="G282" s="18">
        <v>11.1912</v>
      </c>
      <c r="H282" s="18">
        <v>0.17349999999999999</v>
      </c>
      <c r="I282" s="18">
        <v>47.552500000000002</v>
      </c>
      <c r="J282" s="18">
        <v>0.36470000000000002</v>
      </c>
      <c r="K282" s="19">
        <v>4.7000000000000002E-3</v>
      </c>
      <c r="L282" s="19">
        <v>2.0000000000000001E-4</v>
      </c>
      <c r="M282" s="19">
        <v>3.8399999999999997E-2</v>
      </c>
      <c r="N282" s="19">
        <v>2.2100000000000002E-2</v>
      </c>
      <c r="O282" s="20">
        <v>0.21460000000000001</v>
      </c>
      <c r="P282" s="20">
        <v>0.21277962926722213</v>
      </c>
      <c r="Q282" s="19"/>
      <c r="R282" s="18">
        <v>88.337113594315738</v>
      </c>
      <c r="S282" s="21">
        <v>188199.5826031093</v>
      </c>
      <c r="T282" s="18">
        <v>64.729032952778297</v>
      </c>
      <c r="U282" s="21">
        <v>255.62804358124112</v>
      </c>
      <c r="V282" s="21">
        <v>86989.739492570065</v>
      </c>
      <c r="W282" s="21">
        <v>1343.6840025966537</v>
      </c>
      <c r="X282" s="21">
        <v>286758.64483778446</v>
      </c>
      <c r="Y282" s="21">
        <v>2606.4772261196135</v>
      </c>
      <c r="Z282" s="18">
        <v>34.867301376887049</v>
      </c>
      <c r="AA282" s="18">
        <v>0.8728414274593238</v>
      </c>
      <c r="AB282" s="21">
        <v>262.7337305514032</v>
      </c>
      <c r="AC282" s="21">
        <v>173.81269567584738</v>
      </c>
      <c r="AD282" s="21">
        <v>1686.3209894394104</v>
      </c>
      <c r="AE282" s="18">
        <v>938.44998796193022</v>
      </c>
      <c r="AH282" s="21">
        <f t="shared" si="16"/>
        <v>1389.0682769116891</v>
      </c>
      <c r="AI282" s="21">
        <f t="shared" si="17"/>
        <v>1672.0165655100323</v>
      </c>
      <c r="AM282" s="20">
        <f t="shared" si="18"/>
        <v>0.51155432002815249</v>
      </c>
      <c r="AN282" s="20">
        <f t="shared" si="19"/>
        <v>1.5968185271210424</v>
      </c>
    </row>
    <row r="283" spans="1:40">
      <c r="A283" s="18" t="s">
        <v>365</v>
      </c>
      <c r="B283" s="18" t="s">
        <v>41</v>
      </c>
      <c r="C283" s="18">
        <v>99.361599999999996</v>
      </c>
      <c r="D283" s="18">
        <v>40.387799999999999</v>
      </c>
      <c r="E283" s="19">
        <v>1.11E-2</v>
      </c>
      <c r="F283" s="19">
        <v>4.6100000000000002E-2</v>
      </c>
      <c r="G283" s="18">
        <v>11.121</v>
      </c>
      <c r="H283" s="18">
        <v>0.17480000000000001</v>
      </c>
      <c r="I283" s="18">
        <v>47.593800000000002</v>
      </c>
      <c r="J283" s="18">
        <v>0.35299999999999998</v>
      </c>
      <c r="K283" s="19">
        <v>4.7000000000000002E-3</v>
      </c>
      <c r="L283" s="19">
        <v>2.87E-2</v>
      </c>
      <c r="M283" s="19">
        <v>3.8399999999999997E-2</v>
      </c>
      <c r="N283" s="19">
        <v>2.24E-2</v>
      </c>
      <c r="O283" s="20">
        <v>0.2084</v>
      </c>
      <c r="P283" s="20">
        <v>0.20663222152511226</v>
      </c>
      <c r="Q283" s="19">
        <v>9.7000000000000003E-3</v>
      </c>
      <c r="R283" s="18">
        <v>88.410685333685564</v>
      </c>
      <c r="S283" s="21">
        <v>188786.68086338695</v>
      </c>
      <c r="T283" s="18">
        <v>66.527061645911019</v>
      </c>
      <c r="U283" s="21">
        <v>243.98453020901067</v>
      </c>
      <c r="V283" s="21">
        <v>86444.071493394062</v>
      </c>
      <c r="W283" s="21">
        <v>1353.751951895649</v>
      </c>
      <c r="X283" s="21">
        <v>287007.69866317324</v>
      </c>
      <c r="Y283" s="21">
        <v>2522.8584064168454</v>
      </c>
      <c r="Z283" s="18">
        <v>34.867301376887049</v>
      </c>
      <c r="AA283" s="18">
        <v>125.25274484041296</v>
      </c>
      <c r="AB283" s="21">
        <v>262.7337305514032</v>
      </c>
      <c r="AC283" s="21">
        <v>176.17214403343806</v>
      </c>
      <c r="AD283" s="21">
        <v>1637.6015573120833</v>
      </c>
      <c r="AE283" s="18">
        <v>77.93634317834524</v>
      </c>
      <c r="AH283" s="21">
        <f t="shared" si="16"/>
        <v>1399.4762812920073</v>
      </c>
      <c r="AI283" s="21">
        <f t="shared" si="17"/>
        <v>1623.7104019212054</v>
      </c>
      <c r="AM283" s="20">
        <f t="shared" si="18"/>
        <v>0.49323048391155672</v>
      </c>
      <c r="AN283" s="20">
        <f t="shared" si="19"/>
        <v>1.6189384154573903</v>
      </c>
    </row>
    <row r="284" spans="1:40">
      <c r="A284" s="18" t="s">
        <v>366</v>
      </c>
      <c r="B284" s="18" t="s">
        <v>41</v>
      </c>
      <c r="C284" s="18">
        <v>99.450599999999994</v>
      </c>
      <c r="D284" s="18">
        <v>40.4221</v>
      </c>
      <c r="E284" s="19">
        <v>1.11E-2</v>
      </c>
      <c r="F284" s="19">
        <v>4.6100000000000002E-2</v>
      </c>
      <c r="G284" s="18">
        <v>11.0608</v>
      </c>
      <c r="H284" s="18">
        <v>0.17369999999999999</v>
      </c>
      <c r="I284" s="18">
        <v>47.6417</v>
      </c>
      <c r="J284" s="18">
        <v>0.35220000000000001</v>
      </c>
      <c r="K284" s="19">
        <v>4.1000000000000003E-3</v>
      </c>
      <c r="L284" s="19">
        <v>7.4000000000000003E-3</v>
      </c>
      <c r="M284" s="19">
        <v>4.0899999999999999E-2</v>
      </c>
      <c r="N284" s="19">
        <v>2.2800000000000001E-2</v>
      </c>
      <c r="O284" s="20">
        <v>0.21099999999999999</v>
      </c>
      <c r="P284" s="20">
        <v>0.20921016670728737</v>
      </c>
      <c r="Q284" s="19">
        <v>6.1000000000000004E-3</v>
      </c>
      <c r="R284" s="18">
        <v>88.476444695739318</v>
      </c>
      <c r="S284" s="21">
        <v>188947.01104115383</v>
      </c>
      <c r="T284" s="18">
        <v>66.527061645911019</v>
      </c>
      <c r="U284" s="21">
        <v>243.98453020901067</v>
      </c>
      <c r="V284" s="21">
        <v>85976.133978431171</v>
      </c>
      <c r="W284" s="21">
        <v>1345.2329178734224</v>
      </c>
      <c r="X284" s="21">
        <v>287296.55285775248</v>
      </c>
      <c r="Y284" s="21">
        <v>2517.140880283323</v>
      </c>
      <c r="Z284" s="18">
        <v>30.416156520263172</v>
      </c>
      <c r="AA284" s="18">
        <v>32.295132815994982</v>
      </c>
      <c r="AB284" s="21">
        <v>279.83879113417686</v>
      </c>
      <c r="AC284" s="21">
        <v>179.31807517689234</v>
      </c>
      <c r="AD284" s="21">
        <v>1658.0322869138656</v>
      </c>
      <c r="AE284" s="18">
        <v>49.011514782258352</v>
      </c>
      <c r="AH284" s="21">
        <f t="shared" si="16"/>
        <v>1390.6695083548152</v>
      </c>
      <c r="AI284" s="21">
        <f t="shared" si="17"/>
        <v>1643.9678253616812</v>
      </c>
      <c r="AM284" s="20">
        <f t="shared" si="18"/>
        <v>0.49618140079408374</v>
      </c>
      <c r="AN284" s="20">
        <f t="shared" si="19"/>
        <v>1.6175064451068391</v>
      </c>
    </row>
    <row r="285" spans="1:40">
      <c r="A285" s="18" t="s">
        <v>367</v>
      </c>
      <c r="B285" s="18" t="s">
        <v>41</v>
      </c>
      <c r="C285" s="18">
        <v>99.535399999999996</v>
      </c>
      <c r="D285" s="18">
        <v>40.287199999999999</v>
      </c>
      <c r="E285" s="19">
        <v>0.01</v>
      </c>
      <c r="F285" s="19">
        <v>4.8899999999999999E-2</v>
      </c>
      <c r="G285" s="18">
        <v>11.111599999999999</v>
      </c>
      <c r="H285" s="18">
        <v>0.1741</v>
      </c>
      <c r="I285" s="18">
        <v>47.701599999999999</v>
      </c>
      <c r="J285" s="18">
        <v>0.3654</v>
      </c>
      <c r="K285" s="19">
        <v>5.1000000000000004E-3</v>
      </c>
      <c r="L285" s="19">
        <v>1.2999999999999999E-3</v>
      </c>
      <c r="M285" s="19">
        <v>4.2999999999999997E-2</v>
      </c>
      <c r="N285" s="19">
        <v>2.3E-2</v>
      </c>
      <c r="O285" s="20">
        <v>0.22070000000000001</v>
      </c>
      <c r="P285" s="20">
        <v>0.21882788527155603</v>
      </c>
      <c r="Q285" s="19">
        <v>7.9000000000000008E-3</v>
      </c>
      <c r="R285" s="18">
        <v>88.442492960932043</v>
      </c>
      <c r="S285" s="21">
        <v>188316.44133326013</v>
      </c>
      <c r="T285" s="18">
        <v>59.934289771091017</v>
      </c>
      <c r="U285" s="21">
        <v>258.80354722821306</v>
      </c>
      <c r="V285" s="21">
        <v>86371.004838233726</v>
      </c>
      <c r="W285" s="21">
        <v>1348.3307484269594</v>
      </c>
      <c r="X285" s="21">
        <v>287657.77135995071</v>
      </c>
      <c r="Y285" s="21">
        <v>2611.4800614864457</v>
      </c>
      <c r="Z285" s="18">
        <v>37.834731281302972</v>
      </c>
      <c r="AA285" s="18">
        <v>5.6734692784856042</v>
      </c>
      <c r="AB285" s="21">
        <v>294.20704202370672</v>
      </c>
      <c r="AC285" s="21">
        <v>180.89104074861945</v>
      </c>
      <c r="AD285" s="21">
        <v>1734.2546242743608</v>
      </c>
      <c r="AE285" s="18">
        <v>63.4739289803018</v>
      </c>
      <c r="AH285" s="21">
        <f t="shared" si="16"/>
        <v>1393.8719712410671</v>
      </c>
      <c r="AI285" s="21">
        <f t="shared" si="17"/>
        <v>1719.5435974280713</v>
      </c>
      <c r="AM285" s="20">
        <f t="shared" si="18"/>
        <v>0.52072055566507292</v>
      </c>
      <c r="AN285" s="20">
        <f t="shared" si="19"/>
        <v>1.6138193295906218</v>
      </c>
    </row>
    <row r="286" spans="1:40">
      <c r="A286" s="18" t="s">
        <v>368</v>
      </c>
      <c r="B286" s="18" t="s">
        <v>41</v>
      </c>
      <c r="C286" s="18">
        <v>99.325400000000002</v>
      </c>
      <c r="D286" s="18">
        <v>40.342100000000002</v>
      </c>
      <c r="E286" s="19">
        <v>1.06E-2</v>
      </c>
      <c r="F286" s="19">
        <v>5.4600000000000003E-2</v>
      </c>
      <c r="G286" s="18">
        <v>10.8935</v>
      </c>
      <c r="H286" s="18">
        <v>0.17369999999999999</v>
      </c>
      <c r="I286" s="18">
        <v>47.752099999999999</v>
      </c>
      <c r="J286" s="18">
        <v>0.35210000000000002</v>
      </c>
      <c r="K286" s="19">
        <v>3.3999999999999998E-3</v>
      </c>
      <c r="L286" s="19">
        <v>0</v>
      </c>
      <c r="M286" s="19">
        <v>9.2399999999999996E-2</v>
      </c>
      <c r="N286" s="19"/>
      <c r="O286" s="20">
        <v>0.21260000000000001</v>
      </c>
      <c r="P286" s="20">
        <v>0.21079659451170282</v>
      </c>
      <c r="Q286" s="19">
        <v>7.4999999999999997E-3</v>
      </c>
      <c r="R286" s="18">
        <v>88.654230294240705</v>
      </c>
      <c r="S286" s="21">
        <v>188573.06310467131</v>
      </c>
      <c r="T286" s="18">
        <v>63.530347157356474</v>
      </c>
      <c r="U286" s="21">
        <v>288.97083187444645</v>
      </c>
      <c r="V286" s="21">
        <v>84675.702977545909</v>
      </c>
      <c r="W286" s="21">
        <v>1345.2329178734224</v>
      </c>
      <c r="X286" s="21">
        <v>287962.30448784743</v>
      </c>
      <c r="Y286" s="21">
        <v>2516.4261895166328</v>
      </c>
      <c r="Z286" s="18">
        <v>25.223154187535311</v>
      </c>
      <c r="AA286" s="18">
        <v>0</v>
      </c>
      <c r="AB286" s="21">
        <v>632.20303913931411</v>
      </c>
      <c r="AC286" s="21">
        <v>828.95285630019509</v>
      </c>
      <c r="AD286" s="21">
        <v>1670.6050435918858</v>
      </c>
      <c r="AE286" s="18">
        <v>60.260059158514359</v>
      </c>
      <c r="AH286" s="21">
        <f t="shared" si="16"/>
        <v>1390.6695083548152</v>
      </c>
      <c r="AI286" s="21">
        <f t="shared" si="17"/>
        <v>1656.433932094282</v>
      </c>
      <c r="AM286" s="20">
        <f t="shared" si="18"/>
        <v>0.49124366022687704</v>
      </c>
      <c r="AN286" s="20">
        <f t="shared" si="19"/>
        <v>1.6423477567391314</v>
      </c>
    </row>
    <row r="287" spans="1:40">
      <c r="A287" s="18" t="s">
        <v>369</v>
      </c>
      <c r="B287" s="18" t="s">
        <v>41</v>
      </c>
      <c r="C287" s="18">
        <v>99.4024</v>
      </c>
      <c r="D287" s="18">
        <v>40.371299999999998</v>
      </c>
      <c r="E287" s="19">
        <v>1.04E-2</v>
      </c>
      <c r="F287" s="19">
        <v>5.1900000000000002E-2</v>
      </c>
      <c r="G287" s="18">
        <v>11.0259</v>
      </c>
      <c r="H287" s="18">
        <v>0.17480000000000001</v>
      </c>
      <c r="I287" s="18">
        <v>47.685000000000002</v>
      </c>
      <c r="J287" s="18">
        <v>0.35299999999999998</v>
      </c>
      <c r="K287" s="19">
        <v>5.1999999999999998E-3</v>
      </c>
      <c r="L287" s="19">
        <v>0</v>
      </c>
      <c r="M287" s="19">
        <v>8.4900000000000003E-2</v>
      </c>
      <c r="N287" s="19">
        <v>2.12E-2</v>
      </c>
      <c r="O287" s="20">
        <v>0.21079999999999999</v>
      </c>
      <c r="P287" s="20">
        <v>0.20901186323173543</v>
      </c>
      <c r="Q287" s="19">
        <v>5.5999999999999999E-3</v>
      </c>
      <c r="R287" s="18">
        <v>88.51786307638929</v>
      </c>
      <c r="S287" s="21">
        <v>188709.55410148742</v>
      </c>
      <c r="T287" s="18">
        <v>62.331661361934643</v>
      </c>
      <c r="U287" s="21">
        <v>274.68106546307274</v>
      </c>
      <c r="V287" s="21">
        <v>85704.854588527422</v>
      </c>
      <c r="W287" s="21">
        <v>1353.751951895649</v>
      </c>
      <c r="X287" s="21">
        <v>287557.66740107775</v>
      </c>
      <c r="Y287" s="21">
        <v>2522.8584064168454</v>
      </c>
      <c r="Z287" s="18">
        <v>38.576588757406945</v>
      </c>
      <c r="AA287" s="18">
        <v>0</v>
      </c>
      <c r="AB287" s="21">
        <v>580.88785739099319</v>
      </c>
      <c r="AC287" s="21">
        <v>166.73435060307531</v>
      </c>
      <c r="AD287" s="21">
        <v>1656.460692329113</v>
      </c>
      <c r="AE287" s="18">
        <v>44.994177505024055</v>
      </c>
      <c r="AH287" s="21">
        <f t="shared" si="16"/>
        <v>1399.4762812920073</v>
      </c>
      <c r="AI287" s="21">
        <f t="shared" si="17"/>
        <v>1642.409562020106</v>
      </c>
      <c r="AM287" s="20">
        <f t="shared" si="18"/>
        <v>0.49369826946630052</v>
      </c>
      <c r="AN287" s="20">
        <f t="shared" si="19"/>
        <v>1.6329019960548925</v>
      </c>
    </row>
    <row r="288" spans="1:40">
      <c r="A288" s="18" t="s">
        <v>370</v>
      </c>
      <c r="B288" s="18" t="s">
        <v>41</v>
      </c>
      <c r="C288" s="18">
        <v>99.783799999999999</v>
      </c>
      <c r="D288" s="18">
        <v>40.166800000000002</v>
      </c>
      <c r="E288" s="19">
        <v>1.14E-2</v>
      </c>
      <c r="F288" s="19">
        <v>4.65E-2</v>
      </c>
      <c r="G288" s="18">
        <v>11.845599999999999</v>
      </c>
      <c r="H288" s="18">
        <v>0.19170000000000001</v>
      </c>
      <c r="I288" s="18">
        <v>47.091799999999999</v>
      </c>
      <c r="J288" s="18">
        <v>0.37109999999999999</v>
      </c>
      <c r="K288" s="19">
        <v>5.1999999999999998E-3</v>
      </c>
      <c r="L288" s="19">
        <v>2.0999999999999999E-3</v>
      </c>
      <c r="M288" s="19">
        <v>3.9100000000000003E-2</v>
      </c>
      <c r="N288" s="19">
        <v>2.18E-2</v>
      </c>
      <c r="O288" s="20">
        <v>0.19800000000000001</v>
      </c>
      <c r="P288" s="20">
        <v>0.19632044079641184</v>
      </c>
      <c r="Q288" s="19">
        <v>8.6999999999999994E-3</v>
      </c>
      <c r="R288" s="18">
        <v>87.633633097768055</v>
      </c>
      <c r="S288" s="21">
        <v>187753.64968885385</v>
      </c>
      <c r="T288" s="18">
        <v>68.325090339043754</v>
      </c>
      <c r="U288" s="21">
        <v>246.10153264032527</v>
      </c>
      <c r="V288" s="21">
        <v>92076.42237947564</v>
      </c>
      <c r="W288" s="21">
        <v>1484.6352927825853</v>
      </c>
      <c r="X288" s="21">
        <v>283980.45846111095</v>
      </c>
      <c r="Y288" s="21">
        <v>2652.2174351877943</v>
      </c>
      <c r="Z288" s="18">
        <v>38.576588757406945</v>
      </c>
      <c r="AA288" s="18">
        <v>9.1648349883228999</v>
      </c>
      <c r="AB288" s="21">
        <v>267.52314751457988</v>
      </c>
      <c r="AC288" s="21">
        <v>171.4532473182567</v>
      </c>
      <c r="AD288" s="21">
        <v>1555.8786389049544</v>
      </c>
      <c r="AE288" s="18">
        <v>69.90166862387666</v>
      </c>
      <c r="AH288" s="21">
        <f t="shared" si="16"/>
        <v>1534.7803382361433</v>
      </c>
      <c r="AI288" s="21">
        <f t="shared" si="17"/>
        <v>1542.6807081593026</v>
      </c>
      <c r="AM288" s="20">
        <f t="shared" si="18"/>
        <v>0.50447041146190208</v>
      </c>
      <c r="AN288" s="20">
        <f t="shared" si="19"/>
        <v>1.6668548783431607</v>
      </c>
    </row>
    <row r="289" spans="1:40">
      <c r="A289" s="18" t="s">
        <v>371</v>
      </c>
      <c r="B289" s="18" t="s">
        <v>41</v>
      </c>
      <c r="C289" s="18">
        <v>99.331199999999995</v>
      </c>
      <c r="D289" s="18">
        <v>40.369999999999997</v>
      </c>
      <c r="E289" s="19">
        <v>1.04E-2</v>
      </c>
      <c r="F289" s="19">
        <v>3.8800000000000001E-2</v>
      </c>
      <c r="G289" s="18">
        <v>11.4566</v>
      </c>
      <c r="H289" s="18">
        <v>0.18360000000000001</v>
      </c>
      <c r="I289" s="18">
        <v>47.296300000000002</v>
      </c>
      <c r="J289" s="18">
        <v>0.3679</v>
      </c>
      <c r="K289" s="19">
        <v>4.4999999999999997E-3</v>
      </c>
      <c r="L289" s="19">
        <v>3.5999999999999999E-3</v>
      </c>
      <c r="M289" s="19">
        <v>4.1200000000000001E-2</v>
      </c>
      <c r="N289" s="19">
        <v>2.1000000000000001E-2</v>
      </c>
      <c r="O289" s="20">
        <v>0.1976</v>
      </c>
      <c r="P289" s="20">
        <v>0.19592383384530798</v>
      </c>
      <c r="Q289" s="19">
        <v>8.5000000000000006E-3</v>
      </c>
      <c r="R289" s="18">
        <v>88.036678594460469</v>
      </c>
      <c r="S289" s="21">
        <v>188703.47744751957</v>
      </c>
      <c r="T289" s="18">
        <v>62.331661361934643</v>
      </c>
      <c r="U289" s="21">
        <v>205.34923583751873</v>
      </c>
      <c r="V289" s="21">
        <v>89052.706543585868</v>
      </c>
      <c r="W289" s="21">
        <v>1421.904224073462</v>
      </c>
      <c r="X289" s="21">
        <v>285213.66687011841</v>
      </c>
      <c r="Y289" s="21">
        <v>2629.3473306537039</v>
      </c>
      <c r="Z289" s="18">
        <v>33.383586424679088</v>
      </c>
      <c r="AA289" s="18">
        <v>15.711145694267829</v>
      </c>
      <c r="AB289" s="21">
        <v>281.89139840410974</v>
      </c>
      <c r="AC289" s="21">
        <v>165.16138503134817</v>
      </c>
      <c r="AD289" s="21">
        <v>1552.7354497354495</v>
      </c>
      <c r="AE289" s="18">
        <v>68.294733712982946</v>
      </c>
      <c r="AH289" s="21">
        <f t="shared" si="16"/>
        <v>1469.9304647895456</v>
      </c>
      <c r="AI289" s="21">
        <f t="shared" si="17"/>
        <v>1539.5641814761527</v>
      </c>
      <c r="AM289" s="20">
        <f t="shared" si="18"/>
        <v>0.48481300304617619</v>
      </c>
      <c r="AN289" s="20">
        <f t="shared" si="19"/>
        <v>1.6506297470814144</v>
      </c>
    </row>
    <row r="290" spans="1:40">
      <c r="A290" s="18" t="s">
        <v>372</v>
      </c>
      <c r="B290" s="18" t="s">
        <v>41</v>
      </c>
      <c r="C290" s="18">
        <v>99.874399999999994</v>
      </c>
      <c r="D290" s="18">
        <v>40.2806</v>
      </c>
      <c r="E290" s="19">
        <v>1.0699999999999999E-2</v>
      </c>
      <c r="F290" s="19">
        <v>3.9600000000000003E-2</v>
      </c>
      <c r="G290" s="18">
        <v>11.644600000000001</v>
      </c>
      <c r="H290" s="18">
        <v>0.18729999999999999</v>
      </c>
      <c r="I290" s="18">
        <v>47.199300000000001</v>
      </c>
      <c r="J290" s="18">
        <v>0.36420000000000002</v>
      </c>
      <c r="K290" s="19">
        <v>5.3E-3</v>
      </c>
      <c r="L290" s="19">
        <v>1E-3</v>
      </c>
      <c r="M290" s="19">
        <v>4.2299999999999997E-2</v>
      </c>
      <c r="N290" s="19">
        <v>2.1999999999999999E-2</v>
      </c>
      <c r="O290" s="20">
        <v>0.19639999999999999</v>
      </c>
      <c r="P290" s="20">
        <v>0.19473401299199639</v>
      </c>
      <c r="Q290" s="19">
        <v>6.6E-3</v>
      </c>
      <c r="R290" s="18">
        <v>87.842279564082759</v>
      </c>
      <c r="S290" s="21">
        <v>188285.5906285003</v>
      </c>
      <c r="T290" s="18">
        <v>64.129690055067371</v>
      </c>
      <c r="U290" s="21">
        <v>209.583240700148</v>
      </c>
      <c r="V290" s="21">
        <v>90514.03964679224</v>
      </c>
      <c r="W290" s="21">
        <v>1450.5591566936787</v>
      </c>
      <c r="X290" s="21">
        <v>284628.72205019795</v>
      </c>
      <c r="Y290" s="21">
        <v>2602.9037722861622</v>
      </c>
      <c r="Z290" s="18">
        <v>39.318446233510933</v>
      </c>
      <c r="AA290" s="18">
        <v>4.3642071372966189</v>
      </c>
      <c r="AB290" s="21">
        <v>289.4176250605301</v>
      </c>
      <c r="AC290" s="21">
        <v>173.02621288998381</v>
      </c>
      <c r="AD290" s="21">
        <v>1543.3058822269347</v>
      </c>
      <c r="AE290" s="18">
        <v>53.028852059492642</v>
      </c>
      <c r="AH290" s="21">
        <f t="shared" si="16"/>
        <v>1499.5532464873741</v>
      </c>
      <c r="AI290" s="21">
        <f t="shared" si="17"/>
        <v>1530.2146014267025</v>
      </c>
      <c r="AM290" s="20">
        <f t="shared" si="18"/>
        <v>0.49078268983121165</v>
      </c>
      <c r="AN290" s="20">
        <f t="shared" si="19"/>
        <v>1.6567079011598584</v>
      </c>
    </row>
    <row r="291" spans="1:40">
      <c r="A291" s="18" t="s">
        <v>373</v>
      </c>
      <c r="B291" s="18" t="s">
        <v>41</v>
      </c>
      <c r="C291" s="18">
        <v>99.6053</v>
      </c>
      <c r="D291" s="18">
        <v>40.158499999999997</v>
      </c>
      <c r="E291" s="19">
        <v>1.0500000000000001E-2</v>
      </c>
      <c r="F291" s="19">
        <v>4.6399999999999997E-2</v>
      </c>
      <c r="G291" s="18">
        <v>11.7363</v>
      </c>
      <c r="H291" s="18">
        <v>0.19839999999999999</v>
      </c>
      <c r="I291" s="18">
        <v>47.136000000000003</v>
      </c>
      <c r="J291" s="18">
        <v>0.37480000000000002</v>
      </c>
      <c r="K291" s="19">
        <v>5.1000000000000004E-3</v>
      </c>
      <c r="L291" s="19">
        <v>1.1900000000000001E-2</v>
      </c>
      <c r="M291" s="19">
        <v>5.0200000000000002E-2</v>
      </c>
      <c r="N291" s="19">
        <v>2.1000000000000001E-2</v>
      </c>
      <c r="O291" s="20">
        <v>0.24249999999999999</v>
      </c>
      <c r="P291" s="20">
        <v>0.24044296410671651</v>
      </c>
      <c r="Q291" s="19">
        <v>8.3000000000000001E-3</v>
      </c>
      <c r="R291" s="18">
        <v>87.743834299138214</v>
      </c>
      <c r="S291" s="21">
        <v>187714.85259044374</v>
      </c>
      <c r="T291" s="18">
        <v>62.931004259645562</v>
      </c>
      <c r="U291" s="21">
        <v>245.57228203249662</v>
      </c>
      <c r="V291" s="21">
        <v>91226.828187026404</v>
      </c>
      <c r="W291" s="21">
        <v>1536.5239545543291</v>
      </c>
      <c r="X291" s="21">
        <v>284247.00032750762</v>
      </c>
      <c r="Y291" s="21">
        <v>2678.6609935553361</v>
      </c>
      <c r="Z291" s="18">
        <v>37.834731281302972</v>
      </c>
      <c r="AA291" s="18">
        <v>51.934064933829774</v>
      </c>
      <c r="AB291" s="21">
        <v>343.46961650209488</v>
      </c>
      <c r="AC291" s="21">
        <v>165.16138503134817</v>
      </c>
      <c r="AD291" s="21">
        <v>1905.558434012381</v>
      </c>
      <c r="AE291" s="18">
        <v>66.687798802089233</v>
      </c>
      <c r="AH291" s="21">
        <f t="shared" si="16"/>
        <v>1588.4215915808595</v>
      </c>
      <c r="AI291" s="21">
        <f t="shared" si="17"/>
        <v>1889.394301659752</v>
      </c>
      <c r="AM291" s="20">
        <f t="shared" si="18"/>
        <v>0.61157391866824085</v>
      </c>
      <c r="AN291" s="20">
        <f t="shared" si="19"/>
        <v>1.7411781415050371</v>
      </c>
    </row>
    <row r="292" spans="1:40">
      <c r="A292" s="18" t="s">
        <v>374</v>
      </c>
      <c r="B292" s="18" t="s">
        <v>41</v>
      </c>
      <c r="C292" s="18">
        <v>99.368700000000004</v>
      </c>
      <c r="D292" s="18">
        <v>40.254100000000001</v>
      </c>
      <c r="E292" s="19">
        <v>9.1000000000000004E-3</v>
      </c>
      <c r="F292" s="19">
        <v>4.8899999999999999E-2</v>
      </c>
      <c r="G292" s="18">
        <v>11.6737</v>
      </c>
      <c r="H292" s="18">
        <v>0.19020000000000001</v>
      </c>
      <c r="I292" s="18">
        <v>47.127499999999998</v>
      </c>
      <c r="J292" s="18">
        <v>0.36720000000000003</v>
      </c>
      <c r="K292" s="19">
        <v>4.7000000000000002E-3</v>
      </c>
      <c r="L292" s="19">
        <v>0</v>
      </c>
      <c r="M292" s="19">
        <v>5.2900000000000003E-2</v>
      </c>
      <c r="N292" s="19">
        <v>2.07E-2</v>
      </c>
      <c r="O292" s="20">
        <v>0.24260000000000001</v>
      </c>
      <c r="P292" s="20">
        <v>0.2405421158444925</v>
      </c>
      <c r="Q292" s="19">
        <v>8.3000000000000001E-3</v>
      </c>
      <c r="R292" s="18">
        <v>87.799300758832018</v>
      </c>
      <c r="S292" s="21">
        <v>188161.72037454045</v>
      </c>
      <c r="T292" s="18">
        <v>54.540203691692824</v>
      </c>
      <c r="U292" s="21">
        <v>258.80354722821306</v>
      </c>
      <c r="V292" s="21">
        <v>90740.235355852376</v>
      </c>
      <c r="W292" s="21">
        <v>1473.0184282068217</v>
      </c>
      <c r="X292" s="21">
        <v>284195.74227627751</v>
      </c>
      <c r="Y292" s="21">
        <v>2624.3444952868717</v>
      </c>
      <c r="Z292" s="18">
        <v>34.867301376887049</v>
      </c>
      <c r="AA292" s="18">
        <v>0</v>
      </c>
      <c r="AB292" s="21">
        <v>361.94308193149038</v>
      </c>
      <c r="AC292" s="21">
        <v>162.8019366737575</v>
      </c>
      <c r="AD292" s="21">
        <v>1906.3442313047574</v>
      </c>
      <c r="AE292" s="18">
        <v>66.687798802089233</v>
      </c>
      <c r="AH292" s="21">
        <f t="shared" si="16"/>
        <v>1522.7711024126991</v>
      </c>
      <c r="AI292" s="21">
        <f t="shared" si="17"/>
        <v>1890.1734333305396</v>
      </c>
      <c r="AM292" s="20">
        <f t="shared" si="18"/>
        <v>0.60867246930709695</v>
      </c>
      <c r="AN292" s="20">
        <f t="shared" si="19"/>
        <v>1.678165255402863</v>
      </c>
    </row>
    <row r="293" spans="1:40">
      <c r="A293" s="18" t="s">
        <v>375</v>
      </c>
      <c r="B293" s="18" t="s">
        <v>41</v>
      </c>
      <c r="C293" s="18">
        <v>99.325800000000001</v>
      </c>
      <c r="D293" s="18">
        <v>40.231200000000001</v>
      </c>
      <c r="E293" s="19">
        <v>9.4000000000000004E-3</v>
      </c>
      <c r="F293" s="19">
        <v>4.41E-2</v>
      </c>
      <c r="G293" s="18">
        <v>11.688800000000001</v>
      </c>
      <c r="H293" s="18">
        <v>0.1888</v>
      </c>
      <c r="I293" s="18">
        <v>47.087499999999999</v>
      </c>
      <c r="J293" s="18">
        <v>0.36699999999999999</v>
      </c>
      <c r="K293" s="19">
        <v>5.7000000000000002E-3</v>
      </c>
      <c r="L293" s="19">
        <v>1.44E-2</v>
      </c>
      <c r="M293" s="19">
        <v>9.4500000000000001E-2</v>
      </c>
      <c r="N293" s="19">
        <v>2.1600000000000001E-2</v>
      </c>
      <c r="O293" s="20">
        <v>0.24010000000000001</v>
      </c>
      <c r="P293" s="20">
        <v>0.23806332240009337</v>
      </c>
      <c r="Q293" s="19">
        <v>6.7999999999999996E-3</v>
      </c>
      <c r="R293" s="18">
        <v>87.776339028981624</v>
      </c>
      <c r="S293" s="21">
        <v>188054.67777772233</v>
      </c>
      <c r="T293" s="18">
        <v>56.338232384825552</v>
      </c>
      <c r="U293" s="21">
        <v>233.39951805243751</v>
      </c>
      <c r="V293" s="21">
        <v>90857.608387014159</v>
      </c>
      <c r="W293" s="21">
        <v>1462.1760212694423</v>
      </c>
      <c r="X293" s="21">
        <v>283954.52791754744</v>
      </c>
      <c r="Y293" s="21">
        <v>2622.9151137534905</v>
      </c>
      <c r="Z293" s="18">
        <v>42.285876137926849</v>
      </c>
      <c r="AA293" s="18">
        <v>62.844582777071317</v>
      </c>
      <c r="AB293" s="21">
        <v>646.57129002884392</v>
      </c>
      <c r="AC293" s="21">
        <v>169.88028174652956</v>
      </c>
      <c r="AD293" s="21">
        <v>1886.6992989953515</v>
      </c>
      <c r="AE293" s="18">
        <v>54.635786970386356</v>
      </c>
      <c r="AH293" s="21">
        <f t="shared" si="16"/>
        <v>1511.562482310818</v>
      </c>
      <c r="AI293" s="21">
        <f t="shared" si="17"/>
        <v>1870.6951415608517</v>
      </c>
      <c r="AM293" s="20">
        <f t="shared" si="18"/>
        <v>0.60369168017616426</v>
      </c>
      <c r="AN293" s="20">
        <f t="shared" si="19"/>
        <v>1.6636608745766397</v>
      </c>
    </row>
    <row r="294" spans="1:40">
      <c r="A294" s="18" t="s">
        <v>376</v>
      </c>
      <c r="B294" s="18" t="s">
        <v>41</v>
      </c>
      <c r="C294" s="18">
        <v>99.879800000000003</v>
      </c>
      <c r="D294" s="18">
        <v>40.208300000000001</v>
      </c>
      <c r="E294" s="19">
        <v>1.18E-2</v>
      </c>
      <c r="F294" s="19">
        <v>4.4600000000000001E-2</v>
      </c>
      <c r="G294" s="18">
        <v>11.403700000000001</v>
      </c>
      <c r="H294" s="18">
        <v>0.19500000000000001</v>
      </c>
      <c r="I294" s="18">
        <v>47.316899999999997</v>
      </c>
      <c r="J294" s="18">
        <v>0.3775</v>
      </c>
      <c r="K294" s="19">
        <v>6.0000000000000001E-3</v>
      </c>
      <c r="L294" s="19">
        <v>4.4000000000000003E-3</v>
      </c>
      <c r="M294" s="19">
        <v>4.82E-2</v>
      </c>
      <c r="N294" s="19"/>
      <c r="O294" s="20">
        <v>0.23499999999999999</v>
      </c>
      <c r="P294" s="20">
        <v>0.2330065837735191</v>
      </c>
      <c r="Q294" s="19">
        <v>7.7999999999999996E-3</v>
      </c>
      <c r="R294" s="18">
        <v>88.0899061095337</v>
      </c>
      <c r="S294" s="21">
        <v>187947.63518090415</v>
      </c>
      <c r="T294" s="18">
        <v>70.722461929887388</v>
      </c>
      <c r="U294" s="21">
        <v>236.0457710915808</v>
      </c>
      <c r="V294" s="21">
        <v>88641.512282098542</v>
      </c>
      <c r="W294" s="21">
        <v>1510.1923948492652</v>
      </c>
      <c r="X294" s="21">
        <v>285337.89226486435</v>
      </c>
      <c r="Y294" s="21">
        <v>2697.9576442559751</v>
      </c>
      <c r="Z294" s="18">
        <v>44.511448566238791</v>
      </c>
      <c r="AA294" s="18">
        <v>19.202511404105124</v>
      </c>
      <c r="AB294" s="21">
        <v>329.78556803587594</v>
      </c>
      <c r="AC294" s="21">
        <v>1108.15424528176</v>
      </c>
      <c r="AD294" s="21">
        <v>1846.623637084163</v>
      </c>
      <c r="AE294" s="18">
        <v>62.670461524854929</v>
      </c>
      <c r="AH294" s="21">
        <f t="shared" si="16"/>
        <v>1561.2006570477199</v>
      </c>
      <c r="AI294" s="21">
        <f t="shared" si="17"/>
        <v>1830.9594263506874</v>
      </c>
      <c r="AM294" s="20">
        <f t="shared" si="18"/>
        <v>0.57366202051799942</v>
      </c>
      <c r="AN294" s="20">
        <f t="shared" si="19"/>
        <v>1.7612522810748681</v>
      </c>
    </row>
    <row r="295" spans="1:40">
      <c r="A295" s="18" t="s">
        <v>377</v>
      </c>
      <c r="B295" s="18" t="s">
        <v>41</v>
      </c>
      <c r="C295" s="18">
        <v>99.170699999999997</v>
      </c>
      <c r="D295" s="18">
        <v>40.4253</v>
      </c>
      <c r="E295" s="19">
        <v>1.1299999999999999E-2</v>
      </c>
      <c r="F295" s="19">
        <v>4.5100000000000001E-2</v>
      </c>
      <c r="G295" s="18">
        <v>11.223100000000001</v>
      </c>
      <c r="H295" s="18">
        <v>0.18129999999999999</v>
      </c>
      <c r="I295" s="18">
        <v>47.423299999999998</v>
      </c>
      <c r="J295" s="18">
        <v>0.36919999999999997</v>
      </c>
      <c r="K295" s="19">
        <v>3.5999999999999999E-3</v>
      </c>
      <c r="L295" s="19">
        <v>3.5000000000000001E-3</v>
      </c>
      <c r="M295" s="19">
        <v>5.0099999999999999E-2</v>
      </c>
      <c r="N295" s="19">
        <v>2.1700000000000001E-2</v>
      </c>
      <c r="O295" s="20">
        <v>0.2326</v>
      </c>
      <c r="P295" s="20">
        <v>0.23062694206689593</v>
      </c>
      <c r="Q295" s="19">
        <v>0.01</v>
      </c>
      <c r="R295" s="18">
        <v>88.27963520940196</v>
      </c>
      <c r="S295" s="21">
        <v>188961.96895861314</v>
      </c>
      <c r="T295" s="18">
        <v>67.725747441332842</v>
      </c>
      <c r="U295" s="21">
        <v>238.69202413072409</v>
      </c>
      <c r="V295" s="21">
        <v>87237.69973720987</v>
      </c>
      <c r="W295" s="21">
        <v>1404.0916983906243</v>
      </c>
      <c r="X295" s="21">
        <v>285979.52245908632</v>
      </c>
      <c r="Y295" s="21">
        <v>2638.6383106206777</v>
      </c>
      <c r="Z295" s="18">
        <v>26.706869139743269</v>
      </c>
      <c r="AA295" s="18">
        <v>15.274724980538167</v>
      </c>
      <c r="AB295" s="21">
        <v>342.78541407878396</v>
      </c>
      <c r="AC295" s="21">
        <v>170.66676453239313</v>
      </c>
      <c r="AD295" s="21">
        <v>1827.7645020671334</v>
      </c>
      <c r="AE295" s="18">
        <v>80.346745544685831</v>
      </c>
      <c r="AH295" s="21">
        <f t="shared" si="16"/>
        <v>1451.5163031935979</v>
      </c>
      <c r="AI295" s="21">
        <f t="shared" si="17"/>
        <v>1812.260266251787</v>
      </c>
      <c r="AM295" s="20">
        <f t="shared" si="18"/>
        <v>0.55755730148292426</v>
      </c>
      <c r="AN295" s="20">
        <f t="shared" si="19"/>
        <v>1.6638635676617646</v>
      </c>
    </row>
    <row r="296" spans="1:40">
      <c r="A296" s="18" t="s">
        <v>378</v>
      </c>
      <c r="B296" s="18" t="s">
        <v>41</v>
      </c>
      <c r="C296" s="18">
        <v>99.243399999999994</v>
      </c>
      <c r="D296" s="18">
        <v>40.405700000000003</v>
      </c>
      <c r="E296" s="19">
        <v>1.0699999999999999E-2</v>
      </c>
      <c r="F296" s="19">
        <v>4.41E-2</v>
      </c>
      <c r="G296" s="18">
        <v>11.204800000000001</v>
      </c>
      <c r="H296" s="18">
        <v>0.1807</v>
      </c>
      <c r="I296" s="18">
        <v>47.469200000000001</v>
      </c>
      <c r="J296" s="18">
        <v>0.36780000000000002</v>
      </c>
      <c r="K296" s="19">
        <v>5.5999999999999999E-3</v>
      </c>
      <c r="L296" s="19">
        <v>2.5999999999999999E-3</v>
      </c>
      <c r="M296" s="19">
        <v>4.7899999999999998E-2</v>
      </c>
      <c r="N296" s="19">
        <v>2.1600000000000001E-2</v>
      </c>
      <c r="O296" s="20">
        <v>0.2331</v>
      </c>
      <c r="P296" s="20">
        <v>0.23112270075577576</v>
      </c>
      <c r="Q296" s="19">
        <v>6.3E-3</v>
      </c>
      <c r="R296" s="18">
        <v>88.306502697580129</v>
      </c>
      <c r="S296" s="21">
        <v>188870.35171417493</v>
      </c>
      <c r="T296" s="18">
        <v>64.129690055067371</v>
      </c>
      <c r="U296" s="21">
        <v>233.39951805243751</v>
      </c>
      <c r="V296" s="21">
        <v>87095.452951099884</v>
      </c>
      <c r="W296" s="21">
        <v>1399.4449525603188</v>
      </c>
      <c r="X296" s="21">
        <v>286256.31593572907</v>
      </c>
      <c r="Y296" s="21">
        <v>2628.6326398870137</v>
      </c>
      <c r="Z296" s="18">
        <v>41.544018661822868</v>
      </c>
      <c r="AA296" s="18">
        <v>11.346938556971208</v>
      </c>
      <c r="AB296" s="21">
        <v>327.73296076594306</v>
      </c>
      <c r="AC296" s="21">
        <v>169.88028174652956</v>
      </c>
      <c r="AD296" s="21">
        <v>1831.6934885290145</v>
      </c>
      <c r="AE296" s="18">
        <v>50.618449693152066</v>
      </c>
      <c r="AH296" s="21">
        <f t="shared" si="16"/>
        <v>1446.7126088642203</v>
      </c>
      <c r="AI296" s="21">
        <f t="shared" si="17"/>
        <v>1816.1559246057245</v>
      </c>
      <c r="AM296" s="20">
        <f t="shared" si="18"/>
        <v>0.55730534199578441</v>
      </c>
      <c r="AN296" s="20">
        <f t="shared" si="19"/>
        <v>1.6610656008373748</v>
      </c>
    </row>
    <row r="297" spans="1:40">
      <c r="A297" s="18" t="s">
        <v>379</v>
      </c>
      <c r="B297" s="18" t="s">
        <v>41</v>
      </c>
      <c r="C297" s="18">
        <v>99.834400000000002</v>
      </c>
      <c r="D297" s="18">
        <v>40.226599999999998</v>
      </c>
      <c r="E297" s="19">
        <v>1.11E-2</v>
      </c>
      <c r="F297" s="19">
        <v>5.5E-2</v>
      </c>
      <c r="G297" s="18">
        <v>11.3187</v>
      </c>
      <c r="H297" s="18">
        <v>0.19259999999999999</v>
      </c>
      <c r="I297" s="18">
        <v>47.4786</v>
      </c>
      <c r="J297" s="18">
        <v>0.38159999999999999</v>
      </c>
      <c r="K297" s="19">
        <v>3.7000000000000002E-3</v>
      </c>
      <c r="L297" s="19">
        <v>7.9000000000000008E-3</v>
      </c>
      <c r="M297" s="19">
        <v>5.2900000000000003E-2</v>
      </c>
      <c r="N297" s="19">
        <v>2.1499999999999998E-2</v>
      </c>
      <c r="O297" s="20">
        <v>0.24399999999999999</v>
      </c>
      <c r="P297" s="20">
        <v>0.24193024017335599</v>
      </c>
      <c r="Q297" s="19">
        <v>5.5999999999999999E-3</v>
      </c>
      <c r="R297" s="18">
        <v>88.203719706105289</v>
      </c>
      <c r="S297" s="21">
        <v>188033.17577137455</v>
      </c>
      <c r="T297" s="18">
        <v>66.527061645911019</v>
      </c>
      <c r="U297" s="21">
        <v>291.08783430576108</v>
      </c>
      <c r="V297" s="21">
        <v>87980.803166287151</v>
      </c>
      <c r="W297" s="21">
        <v>1491.6054115280433</v>
      </c>
      <c r="X297" s="21">
        <v>286313.00131003064</v>
      </c>
      <c r="Y297" s="21">
        <v>2727.2599656902785</v>
      </c>
      <c r="Z297" s="18">
        <v>27.448726615847253</v>
      </c>
      <c r="AA297" s="18">
        <v>34.477236384643291</v>
      </c>
      <c r="AB297" s="21">
        <v>361.94308193149038</v>
      </c>
      <c r="AC297" s="21">
        <v>169.09379896066599</v>
      </c>
      <c r="AD297" s="21">
        <v>1917.3453933980247</v>
      </c>
      <c r="AE297" s="18">
        <v>44.994177505024055</v>
      </c>
      <c r="AH297" s="21">
        <f t="shared" si="16"/>
        <v>1541.9858797302095</v>
      </c>
      <c r="AI297" s="21">
        <f t="shared" si="17"/>
        <v>1901.081276721565</v>
      </c>
      <c r="AM297" s="20">
        <f t="shared" si="18"/>
        <v>0.58917892965564456</v>
      </c>
      <c r="AN297" s="20">
        <f t="shared" si="19"/>
        <v>1.7526390124170566</v>
      </c>
    </row>
    <row r="298" spans="1:40">
      <c r="A298" s="18" t="s">
        <v>380</v>
      </c>
      <c r="B298" s="18" t="s">
        <v>41</v>
      </c>
      <c r="C298" s="18">
        <v>99.3005</v>
      </c>
      <c r="D298" s="18">
        <v>40.412700000000001</v>
      </c>
      <c r="E298" s="19">
        <v>1.03E-2</v>
      </c>
      <c r="F298" s="19">
        <v>5.79E-2</v>
      </c>
      <c r="G298" s="18">
        <v>11.0876</v>
      </c>
      <c r="H298" s="18">
        <v>0.18129999999999999</v>
      </c>
      <c r="I298" s="18">
        <v>47.5627</v>
      </c>
      <c r="J298" s="18">
        <v>0.37130000000000002</v>
      </c>
      <c r="K298" s="19">
        <v>4.4000000000000003E-3</v>
      </c>
      <c r="L298" s="19">
        <v>7.0000000000000001E-3</v>
      </c>
      <c r="M298" s="19">
        <v>5.5199999999999999E-2</v>
      </c>
      <c r="N298" s="19"/>
      <c r="O298" s="20">
        <v>0.24349999999999999</v>
      </c>
      <c r="P298" s="20">
        <v>0.24143448148447616</v>
      </c>
      <c r="Q298" s="19">
        <v>6.1000000000000004E-3</v>
      </c>
      <c r="R298" s="18">
        <v>88.434784973529517</v>
      </c>
      <c r="S298" s="21">
        <v>188903.07215861714</v>
      </c>
      <c r="T298" s="18">
        <v>61.732318464223745</v>
      </c>
      <c r="U298" s="21">
        <v>306.43610193279216</v>
      </c>
      <c r="V298" s="21">
        <v>86184.451676122291</v>
      </c>
      <c r="W298" s="21">
        <v>1404.0916983906243</v>
      </c>
      <c r="X298" s="21">
        <v>286820.15449926059</v>
      </c>
      <c r="Y298" s="21">
        <v>2653.6468167211751</v>
      </c>
      <c r="Z298" s="18">
        <v>32.641728948575114</v>
      </c>
      <c r="AA298" s="18">
        <v>30.549449961076334</v>
      </c>
      <c r="AB298" s="21">
        <v>377.6797376676422</v>
      </c>
      <c r="AC298" s="21">
        <v>0</v>
      </c>
      <c r="AD298" s="21">
        <v>1913.4164069361434</v>
      </c>
      <c r="AE298" s="18">
        <v>49.011514782258352</v>
      </c>
      <c r="AH298" s="21">
        <f t="shared" si="16"/>
        <v>1451.5163031935979</v>
      </c>
      <c r="AI298" s="21">
        <f t="shared" si="17"/>
        <v>1897.1856183676273</v>
      </c>
      <c r="AM298" s="20">
        <f t="shared" si="18"/>
        <v>0.57494824290777902</v>
      </c>
      <c r="AN298" s="20">
        <f t="shared" si="19"/>
        <v>1.6841974102803809</v>
      </c>
    </row>
    <row r="299" spans="1:40">
      <c r="A299" s="18" t="s">
        <v>381</v>
      </c>
      <c r="B299" s="18" t="s">
        <v>41</v>
      </c>
      <c r="C299" s="18">
        <v>99.381900000000002</v>
      </c>
      <c r="D299" s="18">
        <v>40.389600000000002</v>
      </c>
      <c r="E299" s="19">
        <v>9.7999999999999997E-3</v>
      </c>
      <c r="F299" s="19">
        <v>5.5E-2</v>
      </c>
      <c r="G299" s="18">
        <v>11.098599999999999</v>
      </c>
      <c r="H299" s="18">
        <v>0.17929999999999999</v>
      </c>
      <c r="I299" s="18">
        <v>47.564</v>
      </c>
      <c r="J299" s="18">
        <v>0.37159999999999999</v>
      </c>
      <c r="K299" s="19">
        <v>5.4999999999999997E-3</v>
      </c>
      <c r="L299" s="19">
        <v>0</v>
      </c>
      <c r="M299" s="19">
        <v>5.4100000000000002E-2</v>
      </c>
      <c r="N299" s="19">
        <v>2.0400000000000001E-2</v>
      </c>
      <c r="O299" s="20">
        <v>0.24349999999999999</v>
      </c>
      <c r="P299" s="20">
        <v>0.24143448148447616</v>
      </c>
      <c r="Q299" s="19">
        <v>8.5000000000000006E-3</v>
      </c>
      <c r="R299" s="18">
        <v>88.424919023186249</v>
      </c>
      <c r="S299" s="21">
        <v>188795.09469195781</v>
      </c>
      <c r="T299" s="18">
        <v>58.735603975669186</v>
      </c>
      <c r="U299" s="21">
        <v>291.08783430576108</v>
      </c>
      <c r="V299" s="21">
        <v>86269.955208756699</v>
      </c>
      <c r="W299" s="21">
        <v>1388.6025456229395</v>
      </c>
      <c r="X299" s="21">
        <v>286827.9939659193</v>
      </c>
      <c r="Y299" s="21">
        <v>2655.7908890212457</v>
      </c>
      <c r="Z299" s="18">
        <v>40.802161185718887</v>
      </c>
      <c r="AA299" s="18">
        <v>0</v>
      </c>
      <c r="AB299" s="21">
        <v>370.15351101122172</v>
      </c>
      <c r="AC299" s="21">
        <v>160.44248831616682</v>
      </c>
      <c r="AD299" s="21">
        <v>1913.4164069361434</v>
      </c>
      <c r="AE299" s="18">
        <v>68.294733712982946</v>
      </c>
      <c r="AH299" s="21">
        <f t="shared" si="16"/>
        <v>1435.5039887623391</v>
      </c>
      <c r="AI299" s="21">
        <f t="shared" si="17"/>
        <v>1897.1856183676273</v>
      </c>
      <c r="AM299" s="20">
        <f t="shared" si="18"/>
        <v>0.57550291880399518</v>
      </c>
      <c r="AN299" s="20">
        <f t="shared" si="19"/>
        <v>1.6639674673398119</v>
      </c>
    </row>
    <row r="300" spans="1:40">
      <c r="A300" s="18" t="s">
        <v>382</v>
      </c>
      <c r="B300" s="18" t="s">
        <v>41</v>
      </c>
      <c r="C300" s="18">
        <v>99.976699999999994</v>
      </c>
      <c r="D300" s="18">
        <v>40.049300000000002</v>
      </c>
      <c r="E300" s="19">
        <v>1.9099999999999999E-2</v>
      </c>
      <c r="F300" s="19">
        <v>6.8699999999999997E-2</v>
      </c>
      <c r="G300" s="18">
        <v>11.5427</v>
      </c>
      <c r="H300" s="18">
        <v>0.17699999999999999</v>
      </c>
      <c r="I300" s="18">
        <v>47.231000000000002</v>
      </c>
      <c r="J300" s="18">
        <v>0.30669999999999997</v>
      </c>
      <c r="K300" s="19">
        <v>5.1000000000000004E-3</v>
      </c>
      <c r="L300" s="19">
        <v>1.5E-3</v>
      </c>
      <c r="M300" s="19">
        <v>0.1124</v>
      </c>
      <c r="N300" s="19">
        <v>1.9099999999999999E-2</v>
      </c>
      <c r="O300" s="20">
        <v>0.34649999999999997</v>
      </c>
      <c r="P300" s="20">
        <v>0.34356077139372071</v>
      </c>
      <c r="Q300" s="19"/>
      <c r="R300" s="18">
        <v>87.942955531282109</v>
      </c>
      <c r="S300" s="21">
        <v>187204.41365714508</v>
      </c>
      <c r="T300" s="18">
        <v>114.47449346278383</v>
      </c>
      <c r="U300" s="21">
        <v>363.59516757828703</v>
      </c>
      <c r="V300" s="21">
        <v>89721.966012660705</v>
      </c>
      <c r="W300" s="21">
        <v>1370.7900199401022</v>
      </c>
      <c r="X300" s="21">
        <v>284819.88442949153</v>
      </c>
      <c r="Y300" s="21">
        <v>2191.9565814392249</v>
      </c>
      <c r="Z300" s="18">
        <v>37.834731281302972</v>
      </c>
      <c r="AA300" s="18">
        <v>6.5463107059449284</v>
      </c>
      <c r="AB300" s="21">
        <v>769.04352380150328</v>
      </c>
      <c r="AC300" s="21">
        <v>150.2182120999405</v>
      </c>
      <c r="AD300" s="21">
        <v>2722.7876180836702</v>
      </c>
      <c r="AE300" s="18">
        <v>970.58868617980465</v>
      </c>
      <c r="AH300" s="21">
        <f t="shared" si="16"/>
        <v>1417.0898271663918</v>
      </c>
      <c r="AI300" s="21">
        <f t="shared" si="17"/>
        <v>2699.6912392787799</v>
      </c>
      <c r="AM300" s="20">
        <f t="shared" si="18"/>
        <v>0.85771349363029636</v>
      </c>
      <c r="AN300" s="20">
        <f t="shared" si="19"/>
        <v>1.5794235125949265</v>
      </c>
    </row>
    <row r="301" spans="1:40">
      <c r="A301" s="18" t="s">
        <v>383</v>
      </c>
      <c r="B301" s="18" t="s">
        <v>41</v>
      </c>
      <c r="C301" s="18">
        <v>99.602900000000005</v>
      </c>
      <c r="D301" s="18">
        <v>40.189599999999999</v>
      </c>
      <c r="E301" s="19">
        <v>1.8100000000000002E-2</v>
      </c>
      <c r="F301" s="19">
        <v>6.1499999999999999E-2</v>
      </c>
      <c r="G301" s="18">
        <v>11.4254</v>
      </c>
      <c r="H301" s="18">
        <v>0.17660000000000001</v>
      </c>
      <c r="I301" s="18">
        <v>47.267699999999998</v>
      </c>
      <c r="J301" s="18">
        <v>0.29899999999999999</v>
      </c>
      <c r="K301" s="19">
        <v>5.4000000000000003E-3</v>
      </c>
      <c r="L301" s="19">
        <v>6.0000000000000001E-3</v>
      </c>
      <c r="M301" s="19">
        <v>7.0999999999999994E-2</v>
      </c>
      <c r="N301" s="19"/>
      <c r="O301" s="20">
        <v>0.33560000000000001</v>
      </c>
      <c r="P301" s="20">
        <v>0.33275323197614048</v>
      </c>
      <c r="Q301" s="19">
        <v>6.3E-3</v>
      </c>
      <c r="R301" s="18">
        <v>88.059011327327823</v>
      </c>
      <c r="S301" s="21">
        <v>187860.22485075137</v>
      </c>
      <c r="T301" s="18">
        <v>108.48106448567472</v>
      </c>
      <c r="U301" s="21">
        <v>325.48912381462372</v>
      </c>
      <c r="V301" s="21">
        <v>88810.187432840961</v>
      </c>
      <c r="W301" s="21">
        <v>1367.6921893865654</v>
      </c>
      <c r="X301" s="21">
        <v>285041.19860362634</v>
      </c>
      <c r="Y301" s="21">
        <v>2136.92539240407</v>
      </c>
      <c r="Z301" s="18">
        <v>40.060303709614914</v>
      </c>
      <c r="AA301" s="18">
        <v>26.185242823779713</v>
      </c>
      <c r="AB301" s="21">
        <v>485.78372055077159</v>
      </c>
      <c r="AC301" s="21">
        <v>1082.9867961341258</v>
      </c>
      <c r="AD301" s="21">
        <v>2637.13571321466</v>
      </c>
      <c r="AE301" s="18">
        <v>50.618449693152066</v>
      </c>
      <c r="AH301" s="21">
        <f t="shared" si="16"/>
        <v>1413.8873642801402</v>
      </c>
      <c r="AI301" s="21">
        <f t="shared" si="17"/>
        <v>2614.7658871629392</v>
      </c>
      <c r="AM301" s="20">
        <f t="shared" si="18"/>
        <v>0.82165145994251054</v>
      </c>
      <c r="AN301" s="20">
        <f t="shared" si="19"/>
        <v>1.5920328569842668</v>
      </c>
    </row>
    <row r="302" spans="1:40">
      <c r="A302" s="18" t="s">
        <v>384</v>
      </c>
      <c r="B302" s="18" t="s">
        <v>41</v>
      </c>
      <c r="C302" s="18">
        <v>99.466999999999999</v>
      </c>
      <c r="D302" s="18">
        <v>40.264600000000002</v>
      </c>
      <c r="E302" s="19">
        <v>1.7100000000000001E-2</v>
      </c>
      <c r="F302" s="19">
        <v>6.5100000000000005E-2</v>
      </c>
      <c r="G302" s="18">
        <v>11.4209</v>
      </c>
      <c r="H302" s="18">
        <v>0.1794</v>
      </c>
      <c r="I302" s="18">
        <v>47.261899999999997</v>
      </c>
      <c r="J302" s="18">
        <v>0.30130000000000001</v>
      </c>
      <c r="K302" s="19">
        <v>5.7999999999999996E-3</v>
      </c>
      <c r="L302" s="19">
        <v>3.7000000000000002E-3</v>
      </c>
      <c r="M302" s="19">
        <v>0.11559999999999999</v>
      </c>
      <c r="N302" s="19">
        <v>2.0299999999999999E-2</v>
      </c>
      <c r="O302" s="20">
        <v>0.33379999999999999</v>
      </c>
      <c r="P302" s="20">
        <v>0.33096850069617306</v>
      </c>
      <c r="Q302" s="19">
        <v>1.0500000000000001E-2</v>
      </c>
      <c r="R302" s="18">
        <v>88.061862984850379</v>
      </c>
      <c r="S302" s="21">
        <v>188210.80104120381</v>
      </c>
      <c r="T302" s="18">
        <v>102.48763550856563</v>
      </c>
      <c r="U302" s="21">
        <v>344.54214569645541</v>
      </c>
      <c r="V302" s="21">
        <v>88775.208714945067</v>
      </c>
      <c r="W302" s="21">
        <v>1389.377003261324</v>
      </c>
      <c r="X302" s="21">
        <v>285006.2225216105</v>
      </c>
      <c r="Y302" s="21">
        <v>2153.3632800379478</v>
      </c>
      <c r="Z302" s="18">
        <v>43.027733614030822</v>
      </c>
      <c r="AA302" s="18">
        <v>16.147566407997491</v>
      </c>
      <c r="AB302" s="21">
        <v>790.93800134745345</v>
      </c>
      <c r="AC302" s="21">
        <v>159.65600553030322</v>
      </c>
      <c r="AD302" s="21">
        <v>2622.9913619518879</v>
      </c>
      <c r="AE302" s="18">
        <v>84.364082821920107</v>
      </c>
      <c r="AH302" s="21">
        <f t="shared" si="16"/>
        <v>1436.3046044839025</v>
      </c>
      <c r="AI302" s="21">
        <f t="shared" si="17"/>
        <v>2600.7415170887639</v>
      </c>
      <c r="AM302" s="20">
        <f t="shared" si="18"/>
        <v>0.81702288306045878</v>
      </c>
      <c r="AN302" s="20">
        <f t="shared" si="19"/>
        <v>1.6179118306506493</v>
      </c>
    </row>
    <row r="303" spans="1:40">
      <c r="A303" s="18" t="s">
        <v>385</v>
      </c>
      <c r="B303" s="18" t="s">
        <v>41</v>
      </c>
      <c r="C303" s="18">
        <v>99.246799999999993</v>
      </c>
      <c r="D303" s="18">
        <v>40.313600000000001</v>
      </c>
      <c r="E303" s="19">
        <v>1.7000000000000001E-2</v>
      </c>
      <c r="F303" s="19">
        <v>6.0999999999999999E-2</v>
      </c>
      <c r="G303" s="18">
        <v>11.416</v>
      </c>
      <c r="H303" s="18">
        <v>0.1779</v>
      </c>
      <c r="I303" s="18">
        <v>47.2761</v>
      </c>
      <c r="J303" s="18">
        <v>0.29949999999999999</v>
      </c>
      <c r="K303" s="19">
        <v>4.3E-3</v>
      </c>
      <c r="L303" s="19">
        <v>1.5E-3</v>
      </c>
      <c r="M303" s="19">
        <v>6.8400000000000002E-2</v>
      </c>
      <c r="N303" s="19">
        <v>1.9400000000000001E-2</v>
      </c>
      <c r="O303" s="20">
        <v>0.33550000000000002</v>
      </c>
      <c r="P303" s="20">
        <v>0.33265408023836451</v>
      </c>
      <c r="Q303" s="19">
        <v>9.7000000000000003E-3</v>
      </c>
      <c r="R303" s="18">
        <v>88.069530452706672</v>
      </c>
      <c r="S303" s="21">
        <v>188439.84415229937</v>
      </c>
      <c r="T303" s="18">
        <v>101.88829261085472</v>
      </c>
      <c r="U303" s="21">
        <v>322.84287077548043</v>
      </c>
      <c r="V303" s="21">
        <v>88737.120777680655</v>
      </c>
      <c r="W303" s="21">
        <v>1377.7601386855604</v>
      </c>
      <c r="X303" s="21">
        <v>285091.85361895972</v>
      </c>
      <c r="Y303" s="21">
        <v>2140.4988462375218</v>
      </c>
      <c r="Z303" s="18">
        <v>31.89987147247113</v>
      </c>
      <c r="AA303" s="18">
        <v>6.5463107059449284</v>
      </c>
      <c r="AB303" s="21">
        <v>467.99445754468707</v>
      </c>
      <c r="AC303" s="21">
        <v>152.57766045753118</v>
      </c>
      <c r="AD303" s="21">
        <v>2636.3499159222843</v>
      </c>
      <c r="AE303" s="18">
        <v>77.93634317834524</v>
      </c>
      <c r="AH303" s="21">
        <f t="shared" si="16"/>
        <v>1424.2953686604583</v>
      </c>
      <c r="AI303" s="21">
        <f t="shared" si="17"/>
        <v>2613.986755492152</v>
      </c>
      <c r="AM303" s="20">
        <f t="shared" si="18"/>
        <v>0.82058500771509202</v>
      </c>
      <c r="AN303" s="20">
        <f t="shared" si="19"/>
        <v>1.6050727769597637</v>
      </c>
    </row>
    <row r="304" spans="1:40">
      <c r="A304" s="18" t="s">
        <v>386</v>
      </c>
      <c r="B304" s="18" t="s">
        <v>41</v>
      </c>
      <c r="C304" s="18">
        <v>99.645399999999995</v>
      </c>
      <c r="D304" s="18">
        <v>40.383200000000002</v>
      </c>
      <c r="E304" s="19">
        <v>1.8700000000000001E-2</v>
      </c>
      <c r="F304" s="19">
        <v>7.7799999999999994E-2</v>
      </c>
      <c r="G304" s="18">
        <v>10.156000000000001</v>
      </c>
      <c r="H304" s="18">
        <v>0.1575</v>
      </c>
      <c r="I304" s="18">
        <v>48.3414</v>
      </c>
      <c r="J304" s="18">
        <v>0.317</v>
      </c>
      <c r="K304" s="19">
        <v>5.7000000000000002E-3</v>
      </c>
      <c r="L304" s="19">
        <v>2.0999999999999999E-3</v>
      </c>
      <c r="M304" s="19">
        <v>8.4099999999999994E-2</v>
      </c>
      <c r="N304" s="19"/>
      <c r="O304" s="20">
        <v>0.3407</v>
      </c>
      <c r="P304" s="20">
        <v>0.33780997060271473</v>
      </c>
      <c r="Q304" s="19">
        <v>1.06E-2</v>
      </c>
      <c r="R304" s="18">
        <v>89.456714859573623</v>
      </c>
      <c r="S304" s="21">
        <v>188765.17885703922</v>
      </c>
      <c r="T304" s="18">
        <v>112.07712187194019</v>
      </c>
      <c r="U304" s="21">
        <v>411.75697289069473</v>
      </c>
      <c r="V304" s="21">
        <v>78943.079766829425</v>
      </c>
      <c r="W304" s="21">
        <v>1219.7707804551756</v>
      </c>
      <c r="X304" s="21">
        <v>291515.9950278381</v>
      </c>
      <c r="Y304" s="21">
        <v>2265.5697304083287</v>
      </c>
      <c r="Z304" s="18">
        <v>42.285876137926849</v>
      </c>
      <c r="AA304" s="18">
        <v>9.1648349883228999</v>
      </c>
      <c r="AB304" s="21">
        <v>575.41423800450548</v>
      </c>
      <c r="AC304" s="21">
        <v>827.37989072846813</v>
      </c>
      <c r="AD304" s="21">
        <v>2677.2113751258485</v>
      </c>
      <c r="AE304" s="18">
        <v>85.167550277366956</v>
      </c>
      <c r="AH304" s="21">
        <f t="shared" si="16"/>
        <v>1260.9697614616198</v>
      </c>
      <c r="AI304" s="21">
        <f t="shared" si="17"/>
        <v>2654.5016023731032</v>
      </c>
      <c r="AM304" s="20">
        <f t="shared" si="18"/>
        <v>0.72499387595881493</v>
      </c>
      <c r="AN304" s="20">
        <f t="shared" si="19"/>
        <v>1.5973151353938668</v>
      </c>
    </row>
    <row r="305" spans="1:40">
      <c r="A305" s="18" t="s">
        <v>387</v>
      </c>
      <c r="B305" s="18" t="s">
        <v>41</v>
      </c>
      <c r="C305" s="18">
        <v>99.376400000000004</v>
      </c>
      <c r="D305" s="18">
        <v>40.4724</v>
      </c>
      <c r="E305" s="19">
        <v>0.02</v>
      </c>
      <c r="F305" s="19">
        <v>7.6100000000000001E-2</v>
      </c>
      <c r="G305" s="18">
        <v>10.1533</v>
      </c>
      <c r="H305" s="18">
        <v>0.15840000000000001</v>
      </c>
      <c r="I305" s="18">
        <v>48.351500000000001</v>
      </c>
      <c r="J305" s="18">
        <v>0.30930000000000002</v>
      </c>
      <c r="K305" s="19">
        <v>5.5999999999999999E-3</v>
      </c>
      <c r="L305" s="19">
        <v>3.5000000000000001E-3</v>
      </c>
      <c r="M305" s="19">
        <v>8.3699999999999997E-2</v>
      </c>
      <c r="N305" s="19">
        <v>1.9599999999999999E-2</v>
      </c>
      <c r="O305" s="20">
        <v>0.33939999999999998</v>
      </c>
      <c r="P305" s="20">
        <v>0.33652099801162716</v>
      </c>
      <c r="Q305" s="19">
        <v>7.0000000000000001E-3</v>
      </c>
      <c r="R305" s="18">
        <v>89.461192151186125</v>
      </c>
      <c r="S305" s="21">
        <v>189182.13080621729</v>
      </c>
      <c r="T305" s="18">
        <v>119.86857954218203</v>
      </c>
      <c r="U305" s="21">
        <v>402.7597125576076</v>
      </c>
      <c r="V305" s="21">
        <v>78922.092536091892</v>
      </c>
      <c r="W305" s="21">
        <v>1226.740899200634</v>
      </c>
      <c r="X305" s="21">
        <v>291576.9016534175</v>
      </c>
      <c r="Y305" s="21">
        <v>2210.5385413731738</v>
      </c>
      <c r="Z305" s="18">
        <v>41.544018661822868</v>
      </c>
      <c r="AA305" s="18">
        <v>15.274724980538167</v>
      </c>
      <c r="AB305" s="21">
        <v>572.67742831126168</v>
      </c>
      <c r="AC305" s="21">
        <v>154.15062602925832</v>
      </c>
      <c r="AD305" s="21">
        <v>2666.9960103249573</v>
      </c>
      <c r="AE305" s="18">
        <v>56.242721881280076</v>
      </c>
      <c r="AH305" s="21">
        <f t="shared" si="16"/>
        <v>1268.1753029556864</v>
      </c>
      <c r="AI305" s="21">
        <f t="shared" si="17"/>
        <v>2644.3728906528654</v>
      </c>
      <c r="AM305" s="20">
        <f t="shared" si="18"/>
        <v>0.72188470597868826</v>
      </c>
      <c r="AN305" s="20">
        <f t="shared" si="19"/>
        <v>1.6068698411357207</v>
      </c>
    </row>
    <row r="306" spans="1:40">
      <c r="A306" s="18" t="s">
        <v>388</v>
      </c>
      <c r="B306" s="18" t="s">
        <v>41</v>
      </c>
      <c r="C306" s="18">
        <v>99.098600000000005</v>
      </c>
      <c r="D306" s="18">
        <v>40.505099999999999</v>
      </c>
      <c r="E306" s="19">
        <v>1.8599999999999998E-2</v>
      </c>
      <c r="F306" s="19">
        <v>7.6100000000000001E-2</v>
      </c>
      <c r="G306" s="18">
        <v>10.1111</v>
      </c>
      <c r="H306" s="18">
        <v>0.15809999999999999</v>
      </c>
      <c r="I306" s="18">
        <v>48.366</v>
      </c>
      <c r="J306" s="18">
        <v>0.31130000000000002</v>
      </c>
      <c r="K306" s="19">
        <v>4.8999999999999998E-3</v>
      </c>
      <c r="L306" s="19">
        <v>2.0999999999999999E-3</v>
      </c>
      <c r="M306" s="19">
        <v>8.3599999999999994E-2</v>
      </c>
      <c r="N306" s="19">
        <v>1.9800000000000002E-2</v>
      </c>
      <c r="O306" s="20">
        <v>0.33510000000000001</v>
      </c>
      <c r="P306" s="20">
        <v>0.33225747328726063</v>
      </c>
      <c r="Q306" s="19">
        <v>8.2000000000000007E-3</v>
      </c>
      <c r="R306" s="18">
        <v>89.5032127060216</v>
      </c>
      <c r="S306" s="21">
        <v>189334.98202525452</v>
      </c>
      <c r="T306" s="18">
        <v>111.47777897422927</v>
      </c>
      <c r="U306" s="21">
        <v>402.7597125576076</v>
      </c>
      <c r="V306" s="21">
        <v>78594.069892712592</v>
      </c>
      <c r="W306" s="21">
        <v>1224.417526285481</v>
      </c>
      <c r="X306" s="21">
        <v>291664.34185845708</v>
      </c>
      <c r="Y306" s="21">
        <v>2224.8323567069801</v>
      </c>
      <c r="Z306" s="18">
        <v>36.35101632909501</v>
      </c>
      <c r="AA306" s="18">
        <v>9.1648349883228999</v>
      </c>
      <c r="AB306" s="21">
        <v>571.99322588795076</v>
      </c>
      <c r="AC306" s="21">
        <v>155.72359160098546</v>
      </c>
      <c r="AD306" s="21">
        <v>2633.2067267527791</v>
      </c>
      <c r="AE306" s="18">
        <v>65.884331346642369</v>
      </c>
      <c r="AH306" s="21">
        <f t="shared" si="16"/>
        <v>1265.7734557909973</v>
      </c>
      <c r="AI306" s="21">
        <f t="shared" si="17"/>
        <v>2610.8702288090021</v>
      </c>
      <c r="AM306" s="20">
        <f t="shared" si="18"/>
        <v>0.70956371356770986</v>
      </c>
      <c r="AN306" s="20">
        <f t="shared" si="19"/>
        <v>1.6105203070904497</v>
      </c>
    </row>
    <row r="307" spans="1:40">
      <c r="A307" s="18" t="s">
        <v>389</v>
      </c>
      <c r="B307" s="18" t="s">
        <v>41</v>
      </c>
      <c r="C307" s="18">
        <v>99.597800000000007</v>
      </c>
      <c r="D307" s="18">
        <v>40.322200000000002</v>
      </c>
      <c r="E307" s="19">
        <v>1.9699999999999999E-2</v>
      </c>
      <c r="F307" s="19">
        <v>7.6600000000000001E-2</v>
      </c>
      <c r="G307" s="18">
        <v>10.7532</v>
      </c>
      <c r="H307" s="18">
        <v>0.16739999999999999</v>
      </c>
      <c r="I307" s="18">
        <v>47.862499999999997</v>
      </c>
      <c r="J307" s="18">
        <v>0.31180000000000002</v>
      </c>
      <c r="K307" s="19">
        <v>5.7000000000000002E-3</v>
      </c>
      <c r="L307" s="19">
        <v>6.6E-3</v>
      </c>
      <c r="M307" s="19">
        <v>7.3599999999999999E-2</v>
      </c>
      <c r="N307" s="19">
        <v>2.1299999999999999E-2</v>
      </c>
      <c r="O307" s="20">
        <v>0.36969999999999997</v>
      </c>
      <c r="P307" s="20">
        <v>0.3665639745577447</v>
      </c>
      <c r="Q307" s="19">
        <v>9.7000000000000003E-3</v>
      </c>
      <c r="R307" s="18">
        <v>88.806940999945951</v>
      </c>
      <c r="S307" s="21">
        <v>188480.04355547126</v>
      </c>
      <c r="T307" s="18">
        <v>118.07055084904928</v>
      </c>
      <c r="U307" s="21">
        <v>405.40596559675089</v>
      </c>
      <c r="V307" s="21">
        <v>83585.144284036054</v>
      </c>
      <c r="W307" s="21">
        <v>1296.4420866552155</v>
      </c>
      <c r="X307" s="21">
        <v>288628.05611794238</v>
      </c>
      <c r="Y307" s="21">
        <v>2228.405810540432</v>
      </c>
      <c r="Z307" s="18">
        <v>42.285876137926849</v>
      </c>
      <c r="AA307" s="18">
        <v>28.803767106157686</v>
      </c>
      <c r="AB307" s="21">
        <v>503.57298355685623</v>
      </c>
      <c r="AC307" s="21">
        <v>167.52083338893885</v>
      </c>
      <c r="AD307" s="21">
        <v>2905.0925899149574</v>
      </c>
      <c r="AE307" s="18">
        <v>77.93634317834524</v>
      </c>
      <c r="AH307" s="21">
        <f t="shared" si="16"/>
        <v>1340.2307178963504</v>
      </c>
      <c r="AI307" s="21">
        <f t="shared" si="17"/>
        <v>2880.4497869014854</v>
      </c>
      <c r="AM307" s="20">
        <f t="shared" si="18"/>
        <v>0.84129930593892388</v>
      </c>
      <c r="AN307" s="20">
        <f t="shared" si="19"/>
        <v>1.6034317214815426</v>
      </c>
    </row>
    <row r="308" spans="1:40">
      <c r="A308" s="18" t="s">
        <v>390</v>
      </c>
      <c r="B308" s="18" t="s">
        <v>41</v>
      </c>
      <c r="C308" s="18">
        <v>99.1755</v>
      </c>
      <c r="D308" s="18">
        <v>40.453499999999998</v>
      </c>
      <c r="E308" s="19">
        <v>1.9300000000000001E-2</v>
      </c>
      <c r="F308" s="19">
        <v>7.5700000000000003E-2</v>
      </c>
      <c r="G308" s="18">
        <v>10.577199999999999</v>
      </c>
      <c r="H308" s="18">
        <v>0.1651</v>
      </c>
      <c r="I308" s="18">
        <v>47.935200000000002</v>
      </c>
      <c r="J308" s="18">
        <v>0.30520000000000003</v>
      </c>
      <c r="K308" s="19">
        <v>5.0000000000000001E-3</v>
      </c>
      <c r="L308" s="19">
        <v>3.0000000000000001E-3</v>
      </c>
      <c r="M308" s="19">
        <v>7.51E-2</v>
      </c>
      <c r="N308" s="19">
        <v>0.02</v>
      </c>
      <c r="O308" s="20">
        <v>0.36030000000000001</v>
      </c>
      <c r="P308" s="20">
        <v>0.35724371120680398</v>
      </c>
      <c r="Q308" s="19">
        <v>5.3E-3</v>
      </c>
      <c r="R308" s="18">
        <v>88.984819127665943</v>
      </c>
      <c r="S308" s="21">
        <v>189093.78560622325</v>
      </c>
      <c r="T308" s="18">
        <v>115.67317925820565</v>
      </c>
      <c r="U308" s="21">
        <v>400.64271012629297</v>
      </c>
      <c r="V308" s="21">
        <v>82217.087761885399</v>
      </c>
      <c r="W308" s="21">
        <v>1278.6295609723777</v>
      </c>
      <c r="X308" s="21">
        <v>289066.46321493434</v>
      </c>
      <c r="Y308" s="21">
        <v>2181.2362199388704</v>
      </c>
      <c r="Z308" s="18">
        <v>37.092873805198991</v>
      </c>
      <c r="AA308" s="18">
        <v>13.092621411889857</v>
      </c>
      <c r="AB308" s="21">
        <v>513.83601990652039</v>
      </c>
      <c r="AC308" s="21">
        <v>157.29655717271254</v>
      </c>
      <c r="AD308" s="21">
        <v>2831.2276444315917</v>
      </c>
      <c r="AE308" s="18">
        <v>42.583775138683478</v>
      </c>
      <c r="AH308" s="21">
        <f t="shared" si="16"/>
        <v>1321.8165563004027</v>
      </c>
      <c r="AI308" s="21">
        <f t="shared" si="17"/>
        <v>2807.211409847459</v>
      </c>
      <c r="AM308" s="20">
        <f t="shared" si="18"/>
        <v>0.8052656441955669</v>
      </c>
      <c r="AN308" s="20">
        <f t="shared" si="19"/>
        <v>1.6077151262382425</v>
      </c>
    </row>
    <row r="309" spans="1:40">
      <c r="A309" s="18" t="s">
        <v>391</v>
      </c>
      <c r="B309" s="18" t="s">
        <v>41</v>
      </c>
      <c r="C309" s="18">
        <v>99.884500000000003</v>
      </c>
      <c r="D309" s="18">
        <v>40.286499999999997</v>
      </c>
      <c r="E309" s="19">
        <v>2.0299999999999999E-2</v>
      </c>
      <c r="F309" s="19">
        <v>7.6600000000000001E-2</v>
      </c>
      <c r="G309" s="18">
        <v>10.632300000000001</v>
      </c>
      <c r="H309" s="18">
        <v>0.1673</v>
      </c>
      <c r="I309" s="18">
        <v>47.935400000000001</v>
      </c>
      <c r="J309" s="18">
        <v>0.30199999999999999</v>
      </c>
      <c r="K309" s="19">
        <v>5.5999999999999999E-3</v>
      </c>
      <c r="L309" s="19">
        <v>5.8999999999999999E-3</v>
      </c>
      <c r="M309" s="19">
        <v>7.5300000000000006E-2</v>
      </c>
      <c r="N309" s="19">
        <v>2.0299999999999999E-2</v>
      </c>
      <c r="O309" s="20">
        <v>0.35699999999999998</v>
      </c>
      <c r="P309" s="20">
        <v>0.35397170386019711</v>
      </c>
      <c r="Q309" s="19"/>
      <c r="R309" s="18">
        <v>88.933828575671811</v>
      </c>
      <c r="S309" s="21">
        <v>188313.16928881587</v>
      </c>
      <c r="T309" s="18">
        <v>121.66660823531475</v>
      </c>
      <c r="U309" s="21">
        <v>405.40596559675089</v>
      </c>
      <c r="V309" s="21">
        <v>82645.382729899633</v>
      </c>
      <c r="W309" s="21">
        <v>1295.6676290168311</v>
      </c>
      <c r="X309" s="21">
        <v>289067.66928672796</v>
      </c>
      <c r="Y309" s="21">
        <v>2158.36611540478</v>
      </c>
      <c r="Z309" s="18">
        <v>41.544018661822868</v>
      </c>
      <c r="AA309" s="18">
        <v>25.748822110050053</v>
      </c>
      <c r="AB309" s="21">
        <v>515.20442475314235</v>
      </c>
      <c r="AC309" s="21">
        <v>159.65600553030322</v>
      </c>
      <c r="AD309" s="21">
        <v>2805.2963337831757</v>
      </c>
      <c r="AE309" s="18">
        <v>927.20144358567427</v>
      </c>
      <c r="AH309" s="21">
        <f t="shared" si="16"/>
        <v>1339.4301021747874</v>
      </c>
      <c r="AI309" s="21">
        <f t="shared" si="17"/>
        <v>2781.5000647114703</v>
      </c>
      <c r="AM309" s="20">
        <f t="shared" si="18"/>
        <v>0.80204330615170449</v>
      </c>
      <c r="AN309" s="20">
        <f t="shared" si="19"/>
        <v>1.6206956250082263</v>
      </c>
    </row>
    <row r="310" spans="1:40">
      <c r="A310" s="18"/>
      <c r="B310" s="18"/>
      <c r="C310" s="18"/>
      <c r="D310" s="18"/>
      <c r="E310" s="19"/>
      <c r="F310" s="19"/>
      <c r="G310" s="18"/>
      <c r="H310" s="18"/>
      <c r="I310" s="18"/>
      <c r="J310" s="18"/>
      <c r="K310" s="19"/>
      <c r="L310" s="19"/>
      <c r="M310" s="19"/>
      <c r="N310" s="19"/>
      <c r="O310" s="20"/>
      <c r="P310" s="20"/>
      <c r="Q310" s="19"/>
      <c r="R310" s="18"/>
      <c r="S310" s="21"/>
      <c r="T310" s="18"/>
      <c r="U310" s="21"/>
      <c r="V310" s="21"/>
      <c r="W310" s="21"/>
      <c r="X310" s="21"/>
      <c r="Y310" s="21"/>
      <c r="Z310" s="18"/>
      <c r="AA310" s="18"/>
      <c r="AB310" s="21"/>
      <c r="AC310" s="21"/>
      <c r="AD310" s="21"/>
      <c r="AE310" s="18"/>
      <c r="AH310" s="21"/>
      <c r="AI310" s="21"/>
      <c r="AM310" s="20"/>
      <c r="AN310" s="20"/>
    </row>
    <row r="311" spans="1:40">
      <c r="A311" s="18" t="s">
        <v>392</v>
      </c>
      <c r="B311" s="18" t="s">
        <v>901</v>
      </c>
      <c r="C311" s="18">
        <v>99.5137</v>
      </c>
      <c r="D311" s="18">
        <v>40.316099999999999</v>
      </c>
      <c r="E311" s="19">
        <v>1.6799999999999999E-2</v>
      </c>
      <c r="F311" s="19">
        <v>6.0199999999999997E-2</v>
      </c>
      <c r="G311" s="18">
        <v>10.9231</v>
      </c>
      <c r="H311" s="18">
        <v>0.1673</v>
      </c>
      <c r="I311" s="18">
        <v>47.742199999999997</v>
      </c>
      <c r="J311" s="18">
        <v>0.33429999999999999</v>
      </c>
      <c r="K311" s="19">
        <v>5.4999999999999997E-3</v>
      </c>
      <c r="L311" s="19">
        <v>1.1000000000000001E-3</v>
      </c>
      <c r="M311" s="19">
        <v>6.7900000000000002E-2</v>
      </c>
      <c r="N311" s="19"/>
      <c r="O311" s="20">
        <v>0.35770000000000002</v>
      </c>
      <c r="P311" s="20">
        <v>0.3546657660246289</v>
      </c>
      <c r="Q311" s="19">
        <v>7.7000000000000002E-3</v>
      </c>
      <c r="R311" s="18">
        <v>88.624817482230824</v>
      </c>
      <c r="S311" s="21">
        <v>188451.53002531442</v>
      </c>
      <c r="T311" s="18">
        <v>100.6896068154329</v>
      </c>
      <c r="U311" s="21">
        <v>318.60886591285123</v>
      </c>
      <c r="V311" s="21">
        <v>84905.785210816714</v>
      </c>
      <c r="W311" s="21">
        <v>1295.6676290168311</v>
      </c>
      <c r="X311" s="21">
        <v>287902.60393406177</v>
      </c>
      <c r="Y311" s="21">
        <v>2389.2112330457544</v>
      </c>
      <c r="Z311" s="18">
        <v>40.802161185718887</v>
      </c>
      <c r="AA311" s="18">
        <v>4.800627851026281</v>
      </c>
      <c r="AB311" s="21">
        <v>464.57344542813229</v>
      </c>
      <c r="AC311" s="21">
        <v>0</v>
      </c>
      <c r="AD311" s="21">
        <v>2810.7969148298093</v>
      </c>
      <c r="AE311" s="18">
        <v>61.866994069408079</v>
      </c>
      <c r="AH311" s="21">
        <f t="shared" ref="AH311:AH374" si="20">W311*AH$3</f>
        <v>1339.4301021747874</v>
      </c>
      <c r="AI311" s="21">
        <f t="shared" ref="AI311:AI374" si="21">AD311*AI$3</f>
        <v>2786.9539864069829</v>
      </c>
      <c r="AM311" s="20">
        <f>AD311/(X311/V311)/1000</f>
        <v>0.828936299500871</v>
      </c>
      <c r="AN311" s="20">
        <f>AH311/V311*100</f>
        <v>1.5775486898201945</v>
      </c>
    </row>
    <row r="312" spans="1:40">
      <c r="A312" s="18" t="s">
        <v>393</v>
      </c>
      <c r="B312" s="18" t="s">
        <v>901</v>
      </c>
      <c r="C312" s="18">
        <v>99.334900000000005</v>
      </c>
      <c r="D312" s="18">
        <v>40.298000000000002</v>
      </c>
      <c r="E312" s="19">
        <v>1.6799999999999999E-2</v>
      </c>
      <c r="F312" s="19">
        <v>5.8400000000000001E-2</v>
      </c>
      <c r="G312" s="18">
        <v>10.781700000000001</v>
      </c>
      <c r="H312" s="18">
        <v>0.1636</v>
      </c>
      <c r="I312" s="18">
        <v>47.817999999999998</v>
      </c>
      <c r="J312" s="18">
        <v>0.32219999999999999</v>
      </c>
      <c r="K312" s="19">
        <v>5.1000000000000004E-3</v>
      </c>
      <c r="L312" s="19">
        <v>4.5999999999999999E-3</v>
      </c>
      <c r="M312" s="19">
        <v>6.9000000000000006E-2</v>
      </c>
      <c r="N312" s="19"/>
      <c r="O312" s="20">
        <v>0.35010000000000002</v>
      </c>
      <c r="P312" s="20">
        <v>0.3471302339536555</v>
      </c>
      <c r="Q312" s="19">
        <v>8.5000000000000006E-3</v>
      </c>
      <c r="R312" s="18">
        <v>88.771335002060908</v>
      </c>
      <c r="S312" s="21">
        <v>188366.92430468526</v>
      </c>
      <c r="T312" s="18">
        <v>100.6896068154329</v>
      </c>
      <c r="U312" s="21">
        <v>309.08235497193544</v>
      </c>
      <c r="V312" s="21">
        <v>83806.676164043412</v>
      </c>
      <c r="W312" s="21">
        <v>1267.012696396614</v>
      </c>
      <c r="X312" s="21">
        <v>288359.70514385524</v>
      </c>
      <c r="Y312" s="21">
        <v>2302.7336502762255</v>
      </c>
      <c r="Z312" s="18">
        <v>37.834731281302972</v>
      </c>
      <c r="AA312" s="18">
        <v>20.075352831564448</v>
      </c>
      <c r="AB312" s="21">
        <v>472.09967208455271</v>
      </c>
      <c r="AC312" s="21">
        <v>817.15561451224175</v>
      </c>
      <c r="AD312" s="21">
        <v>2751.0763206092151</v>
      </c>
      <c r="AE312" s="18">
        <v>68.294733712982946</v>
      </c>
      <c r="AH312" s="21">
        <f t="shared" si="20"/>
        <v>1309.8073204769587</v>
      </c>
      <c r="AI312" s="21">
        <f t="shared" si="21"/>
        <v>2727.7399794271309</v>
      </c>
      <c r="AM312" s="20">
        <f t="shared" ref="AM312:AM375" si="22">AD312/(X312/V312)/1000</f>
        <v>0.79955194221344073</v>
      </c>
      <c r="AN312" s="20">
        <f t="shared" ref="AN312:AN329" si="23">AH312/V312*100</f>
        <v>1.5628913833942517</v>
      </c>
    </row>
    <row r="313" spans="1:40">
      <c r="A313" s="18" t="s">
        <v>394</v>
      </c>
      <c r="B313" s="18" t="s">
        <v>901</v>
      </c>
      <c r="C313" s="18">
        <v>99.503200000000007</v>
      </c>
      <c r="D313" s="18">
        <v>40.300199999999997</v>
      </c>
      <c r="E313" s="19">
        <v>1.6199999999999999E-2</v>
      </c>
      <c r="F313" s="19">
        <v>5.8299999999999998E-2</v>
      </c>
      <c r="G313" s="18">
        <v>10.8439</v>
      </c>
      <c r="H313" s="18">
        <v>0.1666</v>
      </c>
      <c r="I313" s="18">
        <v>47.837699999999998</v>
      </c>
      <c r="J313" s="18">
        <v>0.32219999999999999</v>
      </c>
      <c r="K313" s="19">
        <v>4.7000000000000002E-3</v>
      </c>
      <c r="L313" s="19">
        <v>1.9E-3</v>
      </c>
      <c r="M313" s="19">
        <v>6.9199999999999998E-2</v>
      </c>
      <c r="N313" s="19">
        <v>2.0299999999999999E-2</v>
      </c>
      <c r="O313" s="20">
        <v>0.35</v>
      </c>
      <c r="P313" s="20">
        <v>0.34703108221587947</v>
      </c>
      <c r="Q313" s="19">
        <v>8.6999999999999994E-3</v>
      </c>
      <c r="R313" s="18">
        <v>88.71799081378974</v>
      </c>
      <c r="S313" s="21">
        <v>188377.20787293851</v>
      </c>
      <c r="T313" s="18">
        <v>97.093549429167425</v>
      </c>
      <c r="U313" s="21">
        <v>308.55310436410673</v>
      </c>
      <c r="V313" s="21">
        <v>84290.159775848908</v>
      </c>
      <c r="W313" s="21">
        <v>1290.2464255481414</v>
      </c>
      <c r="X313" s="21">
        <v>288478.50321552978</v>
      </c>
      <c r="Y313" s="21">
        <v>2302.7336502762255</v>
      </c>
      <c r="Z313" s="18">
        <v>34.867301376887049</v>
      </c>
      <c r="AA313" s="18">
        <v>8.2919935608635758</v>
      </c>
      <c r="AB313" s="21">
        <v>473.46807693117455</v>
      </c>
      <c r="AC313" s="21">
        <v>159.65600553030322</v>
      </c>
      <c r="AD313" s="21">
        <v>2750.2905233168385</v>
      </c>
      <c r="AE313" s="18">
        <v>69.90166862387666</v>
      </c>
      <c r="AH313" s="21">
        <f t="shared" si="20"/>
        <v>1333.8257921238469</v>
      </c>
      <c r="AI313" s="21">
        <f t="shared" si="21"/>
        <v>2726.9608477563429</v>
      </c>
      <c r="AM313" s="20">
        <f t="shared" si="22"/>
        <v>0.80360382162402877</v>
      </c>
      <c r="AN313" s="20">
        <f t="shared" si="23"/>
        <v>1.5824217152641096</v>
      </c>
    </row>
    <row r="314" spans="1:40">
      <c r="A314" s="18" t="s">
        <v>395</v>
      </c>
      <c r="B314" s="18" t="s">
        <v>901</v>
      </c>
      <c r="C314" s="18">
        <v>99.485200000000006</v>
      </c>
      <c r="D314" s="18">
        <v>40.2271</v>
      </c>
      <c r="E314" s="19">
        <v>1.4200000000000001E-2</v>
      </c>
      <c r="F314" s="19">
        <v>6.7199999999999996E-2</v>
      </c>
      <c r="G314" s="18">
        <v>11.2881</v>
      </c>
      <c r="H314" s="18">
        <v>0.1719</v>
      </c>
      <c r="I314" s="18">
        <v>47.434199999999997</v>
      </c>
      <c r="J314" s="18">
        <v>0.28989999999999999</v>
      </c>
      <c r="K314" s="19">
        <v>4.8999999999999998E-3</v>
      </c>
      <c r="L314" s="19">
        <v>3.8999999999999998E-3</v>
      </c>
      <c r="M314" s="19">
        <v>0.11409999999999999</v>
      </c>
      <c r="N314" s="19">
        <v>2.06E-2</v>
      </c>
      <c r="O314" s="20">
        <v>0.35539999999999999</v>
      </c>
      <c r="P314" s="20">
        <v>0.35238527605578163</v>
      </c>
      <c r="Q314" s="19">
        <v>8.3999999999999995E-3</v>
      </c>
      <c r="R314" s="18">
        <v>88.222139846273365</v>
      </c>
      <c r="S314" s="21">
        <v>188035.51294597756</v>
      </c>
      <c r="T314" s="18">
        <v>85.106691474949244</v>
      </c>
      <c r="U314" s="21">
        <v>355.65640846085716</v>
      </c>
      <c r="V314" s="21">
        <v>87742.947884595051</v>
      </c>
      <c r="W314" s="21">
        <v>1331.292680382506</v>
      </c>
      <c r="X314" s="21">
        <v>286045.25337184023</v>
      </c>
      <c r="Y314" s="21">
        <v>2071.8885326352506</v>
      </c>
      <c r="Z314" s="18">
        <v>36.35101632909501</v>
      </c>
      <c r="AA314" s="18">
        <v>17.020407835456815</v>
      </c>
      <c r="AB314" s="21">
        <v>780.67496499778929</v>
      </c>
      <c r="AC314" s="21">
        <v>162.01545388789395</v>
      </c>
      <c r="AD314" s="21">
        <v>2792.7235771051555</v>
      </c>
      <c r="AE314" s="18">
        <v>67.491266257536083</v>
      </c>
      <c r="AH314" s="21">
        <f t="shared" si="20"/>
        <v>1376.2584253666823</v>
      </c>
      <c r="AI314" s="21">
        <f t="shared" si="21"/>
        <v>2769.0339579788697</v>
      </c>
      <c r="AM314" s="20">
        <f t="shared" si="22"/>
        <v>0.85665396084541612</v>
      </c>
      <c r="AN314" s="20">
        <f t="shared" si="23"/>
        <v>1.5685117249272529</v>
      </c>
    </row>
    <row r="315" spans="1:40">
      <c r="A315" s="18" t="s">
        <v>396</v>
      </c>
      <c r="B315" s="18" t="s">
        <v>901</v>
      </c>
      <c r="C315" s="18">
        <v>99.544499999999999</v>
      </c>
      <c r="D315" s="18">
        <v>40.323700000000002</v>
      </c>
      <c r="E315" s="19">
        <v>1.47E-2</v>
      </c>
      <c r="F315" s="19">
        <v>6.7599999999999993E-2</v>
      </c>
      <c r="G315" s="18">
        <v>11.2713</v>
      </c>
      <c r="H315" s="18">
        <v>0.16889999999999999</v>
      </c>
      <c r="I315" s="18">
        <v>47.405900000000003</v>
      </c>
      <c r="J315" s="18">
        <v>0.28470000000000001</v>
      </c>
      <c r="K315" s="19">
        <v>5.0000000000000001E-3</v>
      </c>
      <c r="L315" s="19">
        <v>0</v>
      </c>
      <c r="M315" s="19">
        <v>7.8299999999999995E-2</v>
      </c>
      <c r="N315" s="19">
        <v>2.0899999999999998E-2</v>
      </c>
      <c r="O315" s="20">
        <v>0.35070000000000001</v>
      </c>
      <c r="P315" s="20">
        <v>0.34772514438031127</v>
      </c>
      <c r="Q315" s="19">
        <v>8.3000000000000001E-3</v>
      </c>
      <c r="R315" s="18">
        <v>88.231411482577343</v>
      </c>
      <c r="S315" s="21">
        <v>188487.05507928031</v>
      </c>
      <c r="T315" s="18">
        <v>88.103405963503789</v>
      </c>
      <c r="U315" s="21">
        <v>357.7734108921718</v>
      </c>
      <c r="V315" s="21">
        <v>87612.360671117029</v>
      </c>
      <c r="W315" s="21">
        <v>1308.0589512309787</v>
      </c>
      <c r="X315" s="21">
        <v>285874.59421303874</v>
      </c>
      <c r="Y315" s="21">
        <v>2034.7246127673538</v>
      </c>
      <c r="Z315" s="18">
        <v>37.092873805198991</v>
      </c>
      <c r="AA315" s="18">
        <v>0</v>
      </c>
      <c r="AB315" s="21">
        <v>535.73049745247067</v>
      </c>
      <c r="AC315" s="21">
        <v>164.37490224548463</v>
      </c>
      <c r="AD315" s="21">
        <v>2755.7911043634726</v>
      </c>
      <c r="AE315" s="18">
        <v>66.687798802089233</v>
      </c>
      <c r="AH315" s="21">
        <f t="shared" si="20"/>
        <v>1352.2399537197941</v>
      </c>
      <c r="AI315" s="21">
        <f t="shared" si="21"/>
        <v>2732.414769451856</v>
      </c>
      <c r="AM315" s="20">
        <f t="shared" si="22"/>
        <v>0.84457090296671189</v>
      </c>
      <c r="AN315" s="20">
        <f t="shared" si="23"/>
        <v>1.5434351310266474</v>
      </c>
    </row>
    <row r="316" spans="1:40">
      <c r="A316" s="18" t="s">
        <v>397</v>
      </c>
      <c r="B316" s="18" t="s">
        <v>901</v>
      </c>
      <c r="C316" s="18">
        <v>99.523399999999995</v>
      </c>
      <c r="D316" s="18">
        <v>40.312100000000001</v>
      </c>
      <c r="E316" s="19">
        <v>1.52E-2</v>
      </c>
      <c r="F316" s="19">
        <v>6.6600000000000006E-2</v>
      </c>
      <c r="G316" s="18">
        <v>11.283799999999999</v>
      </c>
      <c r="H316" s="18">
        <v>0.1694</v>
      </c>
      <c r="I316" s="18">
        <v>47.405900000000003</v>
      </c>
      <c r="J316" s="18">
        <v>0.28420000000000001</v>
      </c>
      <c r="K316" s="19">
        <v>5.7000000000000002E-3</v>
      </c>
      <c r="L316" s="19">
        <v>1.6000000000000001E-3</v>
      </c>
      <c r="M316" s="19">
        <v>7.6100000000000001E-2</v>
      </c>
      <c r="N316" s="19">
        <v>2.07E-2</v>
      </c>
      <c r="O316" s="20">
        <v>0.3493</v>
      </c>
      <c r="P316" s="20">
        <v>0.34633702005144773</v>
      </c>
      <c r="Q316" s="19">
        <v>9.4000000000000004E-3</v>
      </c>
      <c r="R316" s="18">
        <v>88.219897463871632</v>
      </c>
      <c r="S316" s="21">
        <v>188432.83262849032</v>
      </c>
      <c r="T316" s="18">
        <v>91.100120452058334</v>
      </c>
      <c r="U316" s="21">
        <v>352.48090481388527</v>
      </c>
      <c r="V316" s="21">
        <v>87709.523776383401</v>
      </c>
      <c r="W316" s="21">
        <v>1311.9312394228998</v>
      </c>
      <c r="X316" s="21">
        <v>285874.59421303874</v>
      </c>
      <c r="Y316" s="21">
        <v>2031.1511589339023</v>
      </c>
      <c r="Z316" s="18">
        <v>42.285876137926849</v>
      </c>
      <c r="AA316" s="18">
        <v>6.9827314196745904</v>
      </c>
      <c r="AB316" s="21">
        <v>520.67804413962983</v>
      </c>
      <c r="AC316" s="21">
        <v>162.8019366737575</v>
      </c>
      <c r="AD316" s="21">
        <v>2744.7899422702048</v>
      </c>
      <c r="AE316" s="18">
        <v>75.525940812004663</v>
      </c>
      <c r="AH316" s="21">
        <f t="shared" si="20"/>
        <v>1356.2430323276087</v>
      </c>
      <c r="AI316" s="21">
        <f t="shared" si="21"/>
        <v>2721.5069260608302</v>
      </c>
      <c r="AM316" s="20">
        <f t="shared" si="22"/>
        <v>0.84213226210412995</v>
      </c>
      <c r="AN316" s="20">
        <f t="shared" si="23"/>
        <v>1.5462893582518682</v>
      </c>
    </row>
    <row r="317" spans="1:40">
      <c r="A317" s="18" t="s">
        <v>398</v>
      </c>
      <c r="B317" s="18" t="s">
        <v>901</v>
      </c>
      <c r="C317" s="18">
        <v>99.5642</v>
      </c>
      <c r="D317" s="18">
        <v>40.275500000000001</v>
      </c>
      <c r="E317" s="19">
        <v>1.52E-2</v>
      </c>
      <c r="F317" s="19">
        <v>6.4600000000000005E-2</v>
      </c>
      <c r="G317" s="18">
        <v>11.0281</v>
      </c>
      <c r="H317" s="18">
        <v>0.1663</v>
      </c>
      <c r="I317" s="18">
        <v>47.677799999999998</v>
      </c>
      <c r="J317" s="18">
        <v>0.30249999999999999</v>
      </c>
      <c r="K317" s="19">
        <v>2.8999999999999998E-3</v>
      </c>
      <c r="L317" s="19">
        <v>1.1999999999999999E-3</v>
      </c>
      <c r="M317" s="19">
        <v>7.5499999999999998E-2</v>
      </c>
      <c r="N317" s="19">
        <v>2.06E-2</v>
      </c>
      <c r="O317" s="20">
        <v>0.36130000000000001</v>
      </c>
      <c r="P317" s="20">
        <v>0.35823522858456364</v>
      </c>
      <c r="Q317" s="19">
        <v>8.5000000000000006E-3</v>
      </c>
      <c r="R317" s="18">
        <v>88.514300075956726</v>
      </c>
      <c r="S317" s="21">
        <v>188261.75144754956</v>
      </c>
      <c r="T317" s="18">
        <v>91.100120452058334</v>
      </c>
      <c r="U317" s="21">
        <v>341.89589265731212</v>
      </c>
      <c r="V317" s="21">
        <v>85721.955295054315</v>
      </c>
      <c r="W317" s="21">
        <v>1287.9230526329889</v>
      </c>
      <c r="X317" s="21">
        <v>287514.24881650636</v>
      </c>
      <c r="Y317" s="21">
        <v>2161.9395692382313</v>
      </c>
      <c r="Z317" s="18">
        <v>21.513866807015411</v>
      </c>
      <c r="AA317" s="18">
        <v>5.237048564755943</v>
      </c>
      <c r="AB317" s="21">
        <v>516.57282959976419</v>
      </c>
      <c r="AC317" s="21">
        <v>162.01545388789395</v>
      </c>
      <c r="AD317" s="21">
        <v>2839.0856173553543</v>
      </c>
      <c r="AE317" s="18">
        <v>68.294733712982946</v>
      </c>
      <c r="AH317" s="21">
        <f t="shared" si="20"/>
        <v>1331.4239449591582</v>
      </c>
      <c r="AI317" s="21">
        <f t="shared" si="21"/>
        <v>2815.0027265553344</v>
      </c>
      <c r="AM317" s="20">
        <f t="shared" si="22"/>
        <v>0.84646924933827916</v>
      </c>
      <c r="AN317" s="20">
        <f t="shared" si="23"/>
        <v>1.553188958857048</v>
      </c>
    </row>
    <row r="318" spans="1:40">
      <c r="A318" s="18" t="s">
        <v>399</v>
      </c>
      <c r="B318" s="18" t="s">
        <v>901</v>
      </c>
      <c r="C318" s="18">
        <v>99.429599999999994</v>
      </c>
      <c r="D318" s="18">
        <v>40.4206</v>
      </c>
      <c r="E318" s="19">
        <v>1.61E-2</v>
      </c>
      <c r="F318" s="19">
        <v>6.3200000000000006E-2</v>
      </c>
      <c r="G318" s="18">
        <v>10.952500000000001</v>
      </c>
      <c r="H318" s="18">
        <v>0.16370000000000001</v>
      </c>
      <c r="I318" s="18">
        <v>47.631700000000002</v>
      </c>
      <c r="J318" s="18">
        <v>0.2923</v>
      </c>
      <c r="K318" s="19">
        <v>3.5000000000000001E-3</v>
      </c>
      <c r="L318" s="19">
        <v>8.9999999999999998E-4</v>
      </c>
      <c r="M318" s="19">
        <v>7.0999999999999994E-2</v>
      </c>
      <c r="N318" s="19">
        <v>1.95E-2</v>
      </c>
      <c r="O318" s="20">
        <v>0.35730000000000001</v>
      </c>
      <c r="P318" s="20">
        <v>0.35426915907352502</v>
      </c>
      <c r="Q318" s="19">
        <v>7.7000000000000002E-3</v>
      </c>
      <c r="R318" s="18">
        <v>88.57426201564958</v>
      </c>
      <c r="S318" s="21">
        <v>188939.99951734481</v>
      </c>
      <c r="T318" s="18">
        <v>96.494206531456527</v>
      </c>
      <c r="U318" s="21">
        <v>334.48638414771096</v>
      </c>
      <c r="V318" s="21">
        <v>85134.312834403245</v>
      </c>
      <c r="W318" s="21">
        <v>1267.7871540349986</v>
      </c>
      <c r="X318" s="21">
        <v>287236.24926806998</v>
      </c>
      <c r="Y318" s="21">
        <v>2089.0411110358186</v>
      </c>
      <c r="Z318" s="18">
        <v>25.965011663639292</v>
      </c>
      <c r="AA318" s="18">
        <v>3.9277864235669573</v>
      </c>
      <c r="AB318" s="21">
        <v>485.78372055077159</v>
      </c>
      <c r="AC318" s="21">
        <v>153.36414324339475</v>
      </c>
      <c r="AD318" s="21">
        <v>2807.6537256603042</v>
      </c>
      <c r="AE318" s="18">
        <v>61.866994069408079</v>
      </c>
      <c r="AH318" s="21">
        <f t="shared" si="20"/>
        <v>1310.6079361985219</v>
      </c>
      <c r="AI318" s="21">
        <f t="shared" si="21"/>
        <v>2783.8374597238326</v>
      </c>
      <c r="AM318" s="20">
        <f t="shared" si="22"/>
        <v>0.83216401557995534</v>
      </c>
      <c r="AN318" s="20">
        <f t="shared" si="23"/>
        <v>1.5394591118011562</v>
      </c>
    </row>
    <row r="319" spans="1:40">
      <c r="A319" s="18" t="s">
        <v>400</v>
      </c>
      <c r="B319" s="18" t="s">
        <v>901</v>
      </c>
      <c r="C319" s="18">
        <v>99.605500000000006</v>
      </c>
      <c r="D319" s="18">
        <v>40.369300000000003</v>
      </c>
      <c r="E319" s="19">
        <v>1.55E-2</v>
      </c>
      <c r="F319" s="19">
        <v>6.3200000000000006E-2</v>
      </c>
      <c r="G319" s="18">
        <v>10.9833</v>
      </c>
      <c r="H319" s="18">
        <v>0.16520000000000001</v>
      </c>
      <c r="I319" s="18">
        <v>47.648000000000003</v>
      </c>
      <c r="J319" s="18">
        <v>0.2913</v>
      </c>
      <c r="K319" s="19">
        <v>4.7000000000000002E-3</v>
      </c>
      <c r="L319" s="19">
        <v>0</v>
      </c>
      <c r="M319" s="19">
        <v>7.3300000000000004E-2</v>
      </c>
      <c r="N319" s="19">
        <v>2.01E-2</v>
      </c>
      <c r="O319" s="20">
        <v>0.35930000000000001</v>
      </c>
      <c r="P319" s="20">
        <v>0.35625219382904433</v>
      </c>
      <c r="Q319" s="19">
        <v>6.7999999999999996E-3</v>
      </c>
      <c r="R319" s="18">
        <v>88.549281229421325</v>
      </c>
      <c r="S319" s="21">
        <v>188700.20540307535</v>
      </c>
      <c r="T319" s="18">
        <v>92.89814914519107</v>
      </c>
      <c r="U319" s="21">
        <v>334.48638414771096</v>
      </c>
      <c r="V319" s="21">
        <v>85373.722725779604</v>
      </c>
      <c r="W319" s="21">
        <v>1279.4040186107623</v>
      </c>
      <c r="X319" s="21">
        <v>287334.54411925247</v>
      </c>
      <c r="Y319" s="21">
        <v>2081.8942033689154</v>
      </c>
      <c r="Z319" s="18">
        <v>34.867301376887049</v>
      </c>
      <c r="AA319" s="18">
        <v>0</v>
      </c>
      <c r="AB319" s="21">
        <v>501.52037628692335</v>
      </c>
      <c r="AC319" s="21">
        <v>158.08303995857611</v>
      </c>
      <c r="AD319" s="21">
        <v>2823.369671507829</v>
      </c>
      <c r="AE319" s="18">
        <v>54.635786970386356</v>
      </c>
      <c r="AH319" s="21">
        <f t="shared" si="20"/>
        <v>1322.6171720219659</v>
      </c>
      <c r="AI319" s="21">
        <f t="shared" si="21"/>
        <v>2799.4200931395835</v>
      </c>
      <c r="AM319" s="20">
        <f t="shared" si="22"/>
        <v>0.83888827299388458</v>
      </c>
      <c r="AN319" s="20">
        <f t="shared" si="23"/>
        <v>1.5492087375294763</v>
      </c>
    </row>
    <row r="320" spans="1:40">
      <c r="A320" s="18" t="s">
        <v>401</v>
      </c>
      <c r="B320" s="18" t="s">
        <v>901</v>
      </c>
      <c r="C320" s="18">
        <v>99.698700000000002</v>
      </c>
      <c r="D320" s="18">
        <v>40.221200000000003</v>
      </c>
      <c r="E320" s="19">
        <v>1.8700000000000001E-2</v>
      </c>
      <c r="F320" s="19">
        <v>7.0199999999999999E-2</v>
      </c>
      <c r="G320" s="18">
        <v>11.153600000000001</v>
      </c>
      <c r="H320" s="18">
        <v>0.1724</v>
      </c>
      <c r="I320" s="18">
        <v>47.593400000000003</v>
      </c>
      <c r="J320" s="18">
        <v>0.32600000000000001</v>
      </c>
      <c r="K320" s="19">
        <v>5.5999999999999999E-3</v>
      </c>
      <c r="L320" s="19">
        <v>4.1999999999999997E-3</v>
      </c>
      <c r="M320" s="19">
        <v>6.6699999999999995E-2</v>
      </c>
      <c r="N320" s="19">
        <v>2.01E-2</v>
      </c>
      <c r="O320" s="20">
        <v>0.33860000000000001</v>
      </c>
      <c r="P320" s="20">
        <v>0.33572778410941945</v>
      </c>
      <c r="Q320" s="19">
        <v>9.2999999999999992E-3</v>
      </c>
      <c r="R320" s="18">
        <v>88.380573628883113</v>
      </c>
      <c r="S320" s="21">
        <v>188007.93428566202</v>
      </c>
      <c r="T320" s="18">
        <v>112.07712187194019</v>
      </c>
      <c r="U320" s="21">
        <v>371.5339266957169</v>
      </c>
      <c r="V320" s="21">
        <v>86697.472871928781</v>
      </c>
      <c r="W320" s="21">
        <v>1335.1649685744271</v>
      </c>
      <c r="X320" s="21">
        <v>287005.28651958593</v>
      </c>
      <c r="Y320" s="21">
        <v>2329.8918994104579</v>
      </c>
      <c r="Z320" s="18">
        <v>41.544018661822868</v>
      </c>
      <c r="AA320" s="18">
        <v>18.3296699766458</v>
      </c>
      <c r="AB320" s="21">
        <v>456.36301634840095</v>
      </c>
      <c r="AC320" s="21">
        <v>158.08303995857611</v>
      </c>
      <c r="AD320" s="21">
        <v>2660.7096319859475</v>
      </c>
      <c r="AE320" s="18">
        <v>74.722473356557799</v>
      </c>
      <c r="AH320" s="21">
        <f t="shared" si="20"/>
        <v>1380.2615039744969</v>
      </c>
      <c r="AI320" s="21">
        <f t="shared" si="21"/>
        <v>2638.1398372865651</v>
      </c>
      <c r="AM320" s="20">
        <f t="shared" si="22"/>
        <v>0.80373711556507987</v>
      </c>
      <c r="AN320" s="20">
        <f t="shared" si="23"/>
        <v>1.5920435258977461</v>
      </c>
    </row>
    <row r="321" spans="1:40">
      <c r="A321" s="18" t="s">
        <v>402</v>
      </c>
      <c r="B321" s="18" t="s">
        <v>901</v>
      </c>
      <c r="C321" s="18">
        <v>99.153099999999995</v>
      </c>
      <c r="D321" s="18">
        <v>40.371899999999997</v>
      </c>
      <c r="E321" s="19">
        <v>1.9900000000000001E-2</v>
      </c>
      <c r="F321" s="19">
        <v>6.8699999999999997E-2</v>
      </c>
      <c r="G321" s="18">
        <v>10.9528</v>
      </c>
      <c r="H321" s="18">
        <v>0.17169999999999999</v>
      </c>
      <c r="I321" s="18">
        <v>47.562800000000003</v>
      </c>
      <c r="J321" s="18">
        <v>0.31119999999999998</v>
      </c>
      <c r="K321" s="19">
        <v>4.4000000000000003E-3</v>
      </c>
      <c r="L321" s="19">
        <v>2.7300000000000001E-2</v>
      </c>
      <c r="M321" s="19">
        <v>6.9199999999999998E-2</v>
      </c>
      <c r="N321" s="19"/>
      <c r="O321" s="20">
        <v>0.32700000000000001</v>
      </c>
      <c r="P321" s="20">
        <v>0.32422618252740742</v>
      </c>
      <c r="Q321" s="19">
        <v>8.8000000000000005E-3</v>
      </c>
      <c r="R321" s="18">
        <v>88.55932660327727</v>
      </c>
      <c r="S321" s="21">
        <v>188712.35871101104</v>
      </c>
      <c r="T321" s="18">
        <v>119.26923664447111</v>
      </c>
      <c r="U321" s="21">
        <v>363.59516757828703</v>
      </c>
      <c r="V321" s="21">
        <v>85136.644748929626</v>
      </c>
      <c r="W321" s="21">
        <v>1329.7437651057376</v>
      </c>
      <c r="X321" s="21">
        <v>286820.75753515743</v>
      </c>
      <c r="Y321" s="21">
        <v>2224.11766594029</v>
      </c>
      <c r="Z321" s="18">
        <v>32.641728948575114</v>
      </c>
      <c r="AA321" s="18">
        <v>119.14285484819771</v>
      </c>
      <c r="AB321" s="21">
        <v>473.46807693117455</v>
      </c>
      <c r="AC321" s="21">
        <v>821.08802844155957</v>
      </c>
      <c r="AD321" s="21">
        <v>2569.5571460703036</v>
      </c>
      <c r="AE321" s="18">
        <v>70.705136079323523</v>
      </c>
      <c r="AH321" s="21">
        <f t="shared" si="20"/>
        <v>1374.6571939235564</v>
      </c>
      <c r="AI321" s="21">
        <f t="shared" si="21"/>
        <v>2547.7605634752122</v>
      </c>
      <c r="AM321" s="20">
        <f t="shared" si="22"/>
        <v>0.76271841615314628</v>
      </c>
      <c r="AN321" s="20">
        <f t="shared" si="23"/>
        <v>1.614648073079999</v>
      </c>
    </row>
    <row r="322" spans="1:40">
      <c r="A322" s="18" t="s">
        <v>403</v>
      </c>
      <c r="B322" s="18" t="s">
        <v>901</v>
      </c>
      <c r="C322" s="18">
        <v>99.571299999999994</v>
      </c>
      <c r="D322" s="18">
        <v>40.353000000000002</v>
      </c>
      <c r="E322" s="19">
        <v>1.9900000000000001E-2</v>
      </c>
      <c r="F322" s="19">
        <v>6.7500000000000004E-2</v>
      </c>
      <c r="G322" s="18">
        <v>11.067399999999999</v>
      </c>
      <c r="H322" s="18">
        <v>0.17269999999999999</v>
      </c>
      <c r="I322" s="18">
        <v>47.533799999999999</v>
      </c>
      <c r="J322" s="18">
        <v>0.31419999999999998</v>
      </c>
      <c r="K322" s="19">
        <v>5.4000000000000003E-3</v>
      </c>
      <c r="L322" s="19">
        <v>3.8800000000000001E-2</v>
      </c>
      <c r="M322" s="19">
        <v>7.0499999999999993E-2</v>
      </c>
      <c r="N322" s="19">
        <v>0.02</v>
      </c>
      <c r="O322" s="20">
        <v>0.32679999999999998</v>
      </c>
      <c r="P322" s="20">
        <v>0.32402787905185548</v>
      </c>
      <c r="Q322" s="19">
        <v>9.9000000000000008E-3</v>
      </c>
      <c r="R322" s="18">
        <v>88.447213079659917</v>
      </c>
      <c r="S322" s="21">
        <v>188624.01351101702</v>
      </c>
      <c r="T322" s="18">
        <v>119.26923664447111</v>
      </c>
      <c r="U322" s="21">
        <v>357.2441602843432</v>
      </c>
      <c r="V322" s="21">
        <v>86027.436098011807</v>
      </c>
      <c r="W322" s="21">
        <v>1337.4883414895799</v>
      </c>
      <c r="X322" s="21">
        <v>286645.87712507811</v>
      </c>
      <c r="Y322" s="21">
        <v>2245.5583889409995</v>
      </c>
      <c r="Z322" s="18">
        <v>40.060303709614914</v>
      </c>
      <c r="AA322" s="18">
        <v>169.33123692710882</v>
      </c>
      <c r="AB322" s="21">
        <v>482.36270843421687</v>
      </c>
      <c r="AC322" s="21">
        <v>157.29655717271254</v>
      </c>
      <c r="AD322" s="21">
        <v>2567.9855514855508</v>
      </c>
      <c r="AE322" s="18">
        <v>79.543278089238967</v>
      </c>
      <c r="AH322" s="21">
        <f t="shared" si="20"/>
        <v>1382.6633511391856</v>
      </c>
      <c r="AI322" s="21">
        <f t="shared" si="21"/>
        <v>2546.202300133637</v>
      </c>
      <c r="AM322" s="20">
        <f t="shared" si="22"/>
        <v>0.77069733270450447</v>
      </c>
      <c r="AN322" s="20">
        <f t="shared" si="23"/>
        <v>1.607235335438691</v>
      </c>
    </row>
    <row r="323" spans="1:40">
      <c r="A323" s="18" t="s">
        <v>404</v>
      </c>
      <c r="B323" s="18" t="s">
        <v>901</v>
      </c>
      <c r="C323" s="18">
        <v>99.129800000000003</v>
      </c>
      <c r="D323" s="18">
        <v>40.391500000000001</v>
      </c>
      <c r="E323" s="19">
        <v>2.01E-2</v>
      </c>
      <c r="F323" s="19">
        <v>6.6799999999999998E-2</v>
      </c>
      <c r="G323" s="18">
        <v>11.0159</v>
      </c>
      <c r="H323" s="18">
        <v>0.1716</v>
      </c>
      <c r="I323" s="18">
        <v>47.563899999999997</v>
      </c>
      <c r="J323" s="18">
        <v>0.31409999999999999</v>
      </c>
      <c r="K323" s="19">
        <v>4.7999999999999996E-3</v>
      </c>
      <c r="L323" s="19">
        <v>2.6800000000000001E-2</v>
      </c>
      <c r="M323" s="19">
        <v>6.93E-2</v>
      </c>
      <c r="N323" s="19">
        <v>2.0199999999999999E-2</v>
      </c>
      <c r="O323" s="20">
        <v>0.32919999999999999</v>
      </c>
      <c r="P323" s="20">
        <v>0.32640752075847868</v>
      </c>
      <c r="Q323" s="19">
        <v>5.8999999999999999E-3</v>
      </c>
      <c r="R323" s="18">
        <v>88.501230351780364</v>
      </c>
      <c r="S323" s="21">
        <v>188803.97595544928</v>
      </c>
      <c r="T323" s="18">
        <v>120.46792243989293</v>
      </c>
      <c r="U323" s="21">
        <v>353.53940602954259</v>
      </c>
      <c r="V323" s="21">
        <v>85627.124104314324</v>
      </c>
      <c r="W323" s="21">
        <v>1328.9693074673535</v>
      </c>
      <c r="X323" s="21">
        <v>286827.39093002246</v>
      </c>
      <c r="Y323" s="21">
        <v>2244.8436981743093</v>
      </c>
      <c r="Z323" s="18">
        <v>35.60915885299103</v>
      </c>
      <c r="AA323" s="18">
        <v>116.96075127954938</v>
      </c>
      <c r="AB323" s="21">
        <v>474.15227935448559</v>
      </c>
      <c r="AC323" s="21">
        <v>158.86952274443968</v>
      </c>
      <c r="AD323" s="21">
        <v>2586.8446865025808</v>
      </c>
      <c r="AE323" s="18">
        <v>47.404579871364632</v>
      </c>
      <c r="AH323" s="21">
        <f t="shared" si="20"/>
        <v>1373.8565782019937</v>
      </c>
      <c r="AI323" s="21">
        <f t="shared" si="21"/>
        <v>2564.9014602325378</v>
      </c>
      <c r="AM323" s="20">
        <f t="shared" si="22"/>
        <v>0.77225564229248644</v>
      </c>
      <c r="AN323" s="20">
        <f t="shared" si="23"/>
        <v>1.6044642308999046</v>
      </c>
    </row>
    <row r="324" spans="1:40">
      <c r="A324" s="18" t="s">
        <v>405</v>
      </c>
      <c r="B324" s="18" t="s">
        <v>901</v>
      </c>
      <c r="C324" s="18">
        <v>100.155</v>
      </c>
      <c r="D324" s="18">
        <v>40.257599999999996</v>
      </c>
      <c r="E324" s="19">
        <v>2.01E-2</v>
      </c>
      <c r="F324" s="19">
        <v>7.5999999999999998E-2</v>
      </c>
      <c r="G324" s="18">
        <v>10.6934</v>
      </c>
      <c r="H324" s="18">
        <v>0.16569999999999999</v>
      </c>
      <c r="I324" s="18">
        <v>47.875799999999998</v>
      </c>
      <c r="J324" s="18">
        <v>0.31030000000000002</v>
      </c>
      <c r="K324" s="19">
        <v>6.3E-3</v>
      </c>
      <c r="L324" s="19">
        <v>3.8999999999999998E-3</v>
      </c>
      <c r="M324" s="19">
        <v>7.9200000000000007E-2</v>
      </c>
      <c r="N324" s="19">
        <v>2.2599999999999999E-2</v>
      </c>
      <c r="O324" s="20">
        <v>0.37169999999999997</v>
      </c>
      <c r="P324" s="20">
        <v>0.36854700931326401</v>
      </c>
      <c r="Q324" s="19"/>
      <c r="R324" s="18">
        <v>88.865003864209143</v>
      </c>
      <c r="S324" s="21">
        <v>188178.08059676155</v>
      </c>
      <c r="T324" s="18">
        <v>120.46792243989293</v>
      </c>
      <c r="U324" s="21">
        <v>402.23046194977894</v>
      </c>
      <c r="V324" s="21">
        <v>83120.315988441696</v>
      </c>
      <c r="W324" s="21">
        <v>1283.2763068026832</v>
      </c>
      <c r="X324" s="21">
        <v>288708.25989222014</v>
      </c>
      <c r="Y324" s="21">
        <v>2217.6854490400769</v>
      </c>
      <c r="Z324" s="18">
        <v>46.737020994550726</v>
      </c>
      <c r="AA324" s="18">
        <v>17.020407835456815</v>
      </c>
      <c r="AB324" s="21">
        <v>541.88831926226919</v>
      </c>
      <c r="AC324" s="21">
        <v>177.74510960516517</v>
      </c>
      <c r="AD324" s="21">
        <v>2920.8085357624823</v>
      </c>
      <c r="AE324" s="18">
        <v>943.2707926946116</v>
      </c>
      <c r="AH324" s="21">
        <f t="shared" si="20"/>
        <v>1326.6202506297805</v>
      </c>
      <c r="AI324" s="21">
        <f t="shared" si="21"/>
        <v>2896.0324203172363</v>
      </c>
      <c r="AM324" s="20">
        <f t="shared" si="22"/>
        <v>0.84091299821123477</v>
      </c>
      <c r="AN324" s="20">
        <f t="shared" si="23"/>
        <v>1.5960240704742434</v>
      </c>
    </row>
    <row r="325" spans="1:40">
      <c r="A325" s="18" t="s">
        <v>406</v>
      </c>
      <c r="B325" s="18" t="s">
        <v>901</v>
      </c>
      <c r="C325" s="18">
        <v>99.635000000000005</v>
      </c>
      <c r="D325" s="18">
        <v>40.3874</v>
      </c>
      <c r="E325" s="19">
        <v>2.0400000000000001E-2</v>
      </c>
      <c r="F325" s="19">
        <v>7.8100000000000003E-2</v>
      </c>
      <c r="G325" s="18">
        <v>10.5284</v>
      </c>
      <c r="H325" s="18">
        <v>0.1641</v>
      </c>
      <c r="I325" s="18">
        <v>47.914900000000003</v>
      </c>
      <c r="J325" s="18">
        <v>0.30549999999999999</v>
      </c>
      <c r="K325" s="19">
        <v>6.4000000000000003E-3</v>
      </c>
      <c r="L325" s="19">
        <v>0</v>
      </c>
      <c r="M325" s="19">
        <v>8.0799999999999997E-2</v>
      </c>
      <c r="N325" s="19"/>
      <c r="O325" s="20">
        <v>0.36730000000000002</v>
      </c>
      <c r="P325" s="20">
        <v>0.36418433285112156</v>
      </c>
      <c r="Q325" s="19">
        <v>7.7999999999999996E-3</v>
      </c>
      <c r="R325" s="18">
        <v>89.025927263479318</v>
      </c>
      <c r="S325" s="21">
        <v>188784.81112370454</v>
      </c>
      <c r="T325" s="18">
        <v>122.26595113302567</v>
      </c>
      <c r="U325" s="21">
        <v>413.34472471418076</v>
      </c>
      <c r="V325" s="21">
        <v>81837.762998925449</v>
      </c>
      <c r="W325" s="21">
        <v>1270.8849845885354</v>
      </c>
      <c r="X325" s="21">
        <v>288944.04692787887</v>
      </c>
      <c r="Y325" s="21">
        <v>2183.3802922389414</v>
      </c>
      <c r="Z325" s="18">
        <v>47.478878470654706</v>
      </c>
      <c r="AA325" s="18">
        <v>0</v>
      </c>
      <c r="AB325" s="21">
        <v>552.83555803524428</v>
      </c>
      <c r="AC325" s="21">
        <v>1091.6381067786251</v>
      </c>
      <c r="AD325" s="21">
        <v>2886.2334548979284</v>
      </c>
      <c r="AE325" s="18">
        <v>62.670461524854929</v>
      </c>
      <c r="AH325" s="21">
        <f t="shared" si="20"/>
        <v>1313.8103990847735</v>
      </c>
      <c r="AI325" s="21">
        <f t="shared" si="21"/>
        <v>2861.7506268025854</v>
      </c>
      <c r="AM325" s="20">
        <f t="shared" si="22"/>
        <v>0.81746930574577037</v>
      </c>
      <c r="AN325" s="20">
        <f t="shared" si="23"/>
        <v>1.6053840561380255</v>
      </c>
    </row>
    <row r="326" spans="1:40">
      <c r="A326" s="18" t="s">
        <v>407</v>
      </c>
      <c r="B326" s="18" t="s">
        <v>901</v>
      </c>
      <c r="C326" s="18">
        <v>99.516800000000003</v>
      </c>
      <c r="D326" s="18">
        <v>40.445399999999999</v>
      </c>
      <c r="E326" s="19">
        <v>2.0400000000000001E-2</v>
      </c>
      <c r="F326" s="19">
        <v>7.5999999999999998E-2</v>
      </c>
      <c r="G326" s="18">
        <v>10.551</v>
      </c>
      <c r="H326" s="18">
        <v>0.16569999999999999</v>
      </c>
      <c r="I326" s="18">
        <v>47.911499999999997</v>
      </c>
      <c r="J326" s="18">
        <v>0.30520000000000003</v>
      </c>
      <c r="K326" s="19">
        <v>5.4000000000000003E-3</v>
      </c>
      <c r="L326" s="19">
        <v>6.9999999999999999E-4</v>
      </c>
      <c r="M326" s="19">
        <v>0.12230000000000001</v>
      </c>
      <c r="N326" s="19">
        <v>2.1899999999999999E-2</v>
      </c>
      <c r="O326" s="20">
        <v>0.3659</v>
      </c>
      <c r="P326" s="20">
        <v>0.36279620852225802</v>
      </c>
      <c r="Q326" s="19">
        <v>8.6E-3</v>
      </c>
      <c r="R326" s="18">
        <v>89.004266199422403</v>
      </c>
      <c r="S326" s="21">
        <v>189055.9233776544</v>
      </c>
      <c r="T326" s="18">
        <v>122.26595113302567</v>
      </c>
      <c r="U326" s="21">
        <v>402.23046194977894</v>
      </c>
      <c r="V326" s="21">
        <v>82013.433893247071</v>
      </c>
      <c r="W326" s="21">
        <v>1283.2763068026832</v>
      </c>
      <c r="X326" s="21">
        <v>288923.54370738671</v>
      </c>
      <c r="Y326" s="21">
        <v>2181.2362199388704</v>
      </c>
      <c r="Z326" s="18">
        <v>40.060303709614914</v>
      </c>
      <c r="AA326" s="18">
        <v>3.0549449961076331</v>
      </c>
      <c r="AB326" s="21">
        <v>836.77956370928689</v>
      </c>
      <c r="AC326" s="21">
        <v>172.23973010412024</v>
      </c>
      <c r="AD326" s="21">
        <v>2875.232292804661</v>
      </c>
      <c r="AE326" s="18">
        <v>69.098201168429796</v>
      </c>
      <c r="AH326" s="21">
        <f t="shared" si="20"/>
        <v>1326.6202506297805</v>
      </c>
      <c r="AI326" s="21">
        <f t="shared" si="21"/>
        <v>2850.84278341156</v>
      </c>
      <c r="AM326" s="20">
        <f t="shared" si="22"/>
        <v>0.81615942594309088</v>
      </c>
      <c r="AN326" s="20">
        <f t="shared" si="23"/>
        <v>1.6175645716244218</v>
      </c>
    </row>
    <row r="327" spans="1:40">
      <c r="A327" s="18" t="s">
        <v>408</v>
      </c>
      <c r="B327" s="18" t="s">
        <v>901</v>
      </c>
      <c r="C327" s="18">
        <v>99.782600000000002</v>
      </c>
      <c r="D327" s="18">
        <v>40.247500000000002</v>
      </c>
      <c r="E327" s="19">
        <v>1.9800000000000002E-2</v>
      </c>
      <c r="F327" s="19">
        <v>6.8000000000000005E-2</v>
      </c>
      <c r="G327" s="18">
        <v>11.044</v>
      </c>
      <c r="H327" s="18">
        <v>0.1719</v>
      </c>
      <c r="I327" s="18">
        <v>47.563400000000001</v>
      </c>
      <c r="J327" s="18">
        <v>0.31850000000000001</v>
      </c>
      <c r="K327" s="19">
        <v>5.7999999999999996E-3</v>
      </c>
      <c r="L327" s="19">
        <v>3.5999999999999999E-3</v>
      </c>
      <c r="M327" s="19">
        <v>6.8199999999999997E-2</v>
      </c>
      <c r="N327" s="19"/>
      <c r="O327" s="20">
        <v>0.34139999999999998</v>
      </c>
      <c r="P327" s="20">
        <v>0.33850403276714647</v>
      </c>
      <c r="Q327" s="19">
        <v>8.8000000000000005E-3</v>
      </c>
      <c r="R327" s="18">
        <v>88.475171831319756</v>
      </c>
      <c r="S327" s="21">
        <v>188130.86966978066</v>
      </c>
      <c r="T327" s="18">
        <v>118.66989374676021</v>
      </c>
      <c r="U327" s="21">
        <v>359.89041332348648</v>
      </c>
      <c r="V327" s="21">
        <v>85845.546764953149</v>
      </c>
      <c r="W327" s="21">
        <v>1331.292680382506</v>
      </c>
      <c r="X327" s="21">
        <v>286824.37575053837</v>
      </c>
      <c r="Y327" s="21">
        <v>2276.2900919086837</v>
      </c>
      <c r="Z327" s="18">
        <v>43.027733614030822</v>
      </c>
      <c r="AA327" s="18">
        <v>15.711145694267829</v>
      </c>
      <c r="AB327" s="21">
        <v>466.62605269806511</v>
      </c>
      <c r="AC327" s="21">
        <v>1092.4245895644885</v>
      </c>
      <c r="AD327" s="21">
        <v>2682.7119561724821</v>
      </c>
      <c r="AE327" s="18">
        <v>70.705136079323523</v>
      </c>
      <c r="AH327" s="21">
        <f t="shared" si="20"/>
        <v>1376.2584253666823</v>
      </c>
      <c r="AI327" s="21">
        <f t="shared" si="21"/>
        <v>2659.9555240686159</v>
      </c>
      <c r="AM327" s="20">
        <f t="shared" si="22"/>
        <v>0.80292643917685402</v>
      </c>
      <c r="AN327" s="20">
        <f t="shared" si="23"/>
        <v>1.6031797539072186</v>
      </c>
    </row>
    <row r="328" spans="1:40">
      <c r="A328" s="18" t="s">
        <v>409</v>
      </c>
      <c r="B328" s="18" t="s">
        <v>901</v>
      </c>
      <c r="C328" s="18">
        <v>99.738799999999998</v>
      </c>
      <c r="D328" s="18">
        <v>40.2652</v>
      </c>
      <c r="E328" s="19">
        <v>1.9599999999999999E-2</v>
      </c>
      <c r="F328" s="19">
        <v>7.0800000000000002E-2</v>
      </c>
      <c r="G328" s="18">
        <v>10.9787</v>
      </c>
      <c r="H328" s="18">
        <v>0.1719</v>
      </c>
      <c r="I328" s="18">
        <v>47.604300000000002</v>
      </c>
      <c r="J328" s="18">
        <v>0.312</v>
      </c>
      <c r="K328" s="19">
        <v>6.7000000000000002E-3</v>
      </c>
      <c r="L328" s="19">
        <v>1.5E-3</v>
      </c>
      <c r="M328" s="19">
        <v>0.1106</v>
      </c>
      <c r="N328" s="19">
        <v>2.01E-2</v>
      </c>
      <c r="O328" s="20">
        <v>0.33169999999999999</v>
      </c>
      <c r="P328" s="20">
        <v>0.32888631420287778</v>
      </c>
      <c r="Q328" s="19"/>
      <c r="R328" s="18">
        <v>88.544224101872217</v>
      </c>
      <c r="S328" s="21">
        <v>188213.6056507274</v>
      </c>
      <c r="T328" s="18">
        <v>117.47120795133837</v>
      </c>
      <c r="U328" s="21">
        <v>374.70943034268879</v>
      </c>
      <c r="V328" s="21">
        <v>85337.966703041573</v>
      </c>
      <c r="W328" s="21">
        <v>1331.292680382506</v>
      </c>
      <c r="X328" s="21">
        <v>287071.0174323399</v>
      </c>
      <c r="Y328" s="21">
        <v>2229.8351920738123</v>
      </c>
      <c r="Z328" s="18">
        <v>49.704450898966641</v>
      </c>
      <c r="AA328" s="18">
        <v>6.5463107059449284</v>
      </c>
      <c r="AB328" s="21">
        <v>756.72788018190624</v>
      </c>
      <c r="AC328" s="21">
        <v>158.08303995857611</v>
      </c>
      <c r="AD328" s="21">
        <v>2606.4896188119869</v>
      </c>
      <c r="AE328" s="18">
        <v>859.71017732813823</v>
      </c>
      <c r="AH328" s="21">
        <f t="shared" si="20"/>
        <v>1376.2584253666823</v>
      </c>
      <c r="AI328" s="21">
        <f t="shared" si="21"/>
        <v>2584.3797520022258</v>
      </c>
      <c r="AM328" s="20">
        <f t="shared" si="22"/>
        <v>0.77483448622404483</v>
      </c>
      <c r="AN328" s="20">
        <f t="shared" si="23"/>
        <v>1.6127152761393722</v>
      </c>
    </row>
    <row r="329" spans="1:40">
      <c r="A329" s="18" t="s">
        <v>410</v>
      </c>
      <c r="B329" s="18" t="s">
        <v>901</v>
      </c>
      <c r="C329" s="18">
        <v>99.426100000000005</v>
      </c>
      <c r="D329" s="18">
        <v>40.341500000000003</v>
      </c>
      <c r="E329" s="19">
        <v>1.95E-2</v>
      </c>
      <c r="F329" s="19">
        <v>6.9199999999999998E-2</v>
      </c>
      <c r="G329" s="18">
        <v>11.023300000000001</v>
      </c>
      <c r="H329" s="18">
        <v>0.17150000000000001</v>
      </c>
      <c r="I329" s="18">
        <v>47.6233</v>
      </c>
      <c r="J329" s="18">
        <v>0.31119999999999998</v>
      </c>
      <c r="K329" s="19">
        <v>4.1999999999999997E-3</v>
      </c>
      <c r="L329" s="19">
        <v>4.1999999999999997E-3</v>
      </c>
      <c r="M329" s="19">
        <v>6.9599999999999995E-2</v>
      </c>
      <c r="N329" s="19">
        <v>1.8800000000000001E-2</v>
      </c>
      <c r="O329" s="20">
        <v>0.33389999999999997</v>
      </c>
      <c r="P329" s="20">
        <v>0.33106765243394903</v>
      </c>
      <c r="Q329" s="19">
        <v>9.7999999999999997E-3</v>
      </c>
      <c r="R329" s="18">
        <v>88.507096202325201</v>
      </c>
      <c r="S329" s="21">
        <v>188570.25849514766</v>
      </c>
      <c r="T329" s="18">
        <v>116.87186505362747</v>
      </c>
      <c r="U329" s="21">
        <v>366.24142061743032</v>
      </c>
      <c r="V329" s="21">
        <v>85684.644662632025</v>
      </c>
      <c r="W329" s="21">
        <v>1328.1948498289692</v>
      </c>
      <c r="X329" s="21">
        <v>287185.59425273666</v>
      </c>
      <c r="Y329" s="21">
        <v>2224.11766594029</v>
      </c>
      <c r="Z329" s="18">
        <v>31.158013996367149</v>
      </c>
      <c r="AA329" s="18">
        <v>18.3296699766458</v>
      </c>
      <c r="AB329" s="21">
        <v>476.20488662441835</v>
      </c>
      <c r="AC329" s="21">
        <v>147.85876374234982</v>
      </c>
      <c r="AD329" s="21">
        <v>2623.7771592442637</v>
      </c>
      <c r="AE329" s="18">
        <v>78.739810633792104</v>
      </c>
      <c r="AH329" s="21">
        <f t="shared" si="20"/>
        <v>1373.0559624804307</v>
      </c>
      <c r="AI329" s="21">
        <f t="shared" si="21"/>
        <v>2601.520648759551</v>
      </c>
      <c r="AM329" s="20">
        <f t="shared" si="22"/>
        <v>0.78282970337963764</v>
      </c>
      <c r="AN329" s="20">
        <f t="shared" si="23"/>
        <v>1.6024527707229144</v>
      </c>
    </row>
    <row r="330" spans="1:40">
      <c r="A330" s="18"/>
      <c r="B330" s="18"/>
      <c r="C330" s="18"/>
      <c r="D330" s="18"/>
      <c r="E330" s="19"/>
      <c r="F330" s="19"/>
      <c r="G330" s="18"/>
      <c r="H330" s="18"/>
      <c r="I330" s="18"/>
      <c r="J330" s="18"/>
      <c r="K330" s="19"/>
      <c r="L330" s="19"/>
      <c r="M330" s="19"/>
      <c r="N330" s="19"/>
      <c r="O330" s="20"/>
      <c r="P330" s="20"/>
      <c r="Q330" s="19"/>
      <c r="R330" s="18"/>
      <c r="S330" s="21"/>
      <c r="T330" s="18"/>
      <c r="U330" s="21"/>
      <c r="V330" s="21"/>
      <c r="W330" s="21"/>
      <c r="X330" s="21"/>
      <c r="Y330" s="21"/>
      <c r="Z330" s="18"/>
      <c r="AA330" s="18"/>
      <c r="AB330" s="21"/>
      <c r="AC330" s="21"/>
      <c r="AD330" s="21"/>
      <c r="AE330" s="18"/>
      <c r="AH330" s="21">
        <f t="shared" si="20"/>
        <v>0</v>
      </c>
      <c r="AI330" s="21">
        <f t="shared" si="21"/>
        <v>0</v>
      </c>
      <c r="AM330" s="20"/>
      <c r="AN330" s="20"/>
    </row>
    <row r="331" spans="1:40">
      <c r="A331" s="18" t="s">
        <v>411</v>
      </c>
      <c r="B331" s="18" t="s">
        <v>902</v>
      </c>
      <c r="C331" s="18">
        <v>99.335300000000004</v>
      </c>
      <c r="D331" s="18">
        <v>40.005899999999997</v>
      </c>
      <c r="E331" s="19">
        <v>1.32E-2</v>
      </c>
      <c r="F331" s="19">
        <v>4.3499999999999997E-2</v>
      </c>
      <c r="G331" s="18">
        <v>12.946099999999999</v>
      </c>
      <c r="H331" s="18">
        <v>0.1993</v>
      </c>
      <c r="I331" s="18">
        <v>46.176900000000003</v>
      </c>
      <c r="J331" s="18">
        <v>0.33279999999999998</v>
      </c>
      <c r="K331" s="19">
        <v>4.5999999999999999E-3</v>
      </c>
      <c r="L331" s="19">
        <v>0</v>
      </c>
      <c r="M331" s="19">
        <v>3.0700000000000002E-2</v>
      </c>
      <c r="N331" s="19">
        <v>2.3800000000000002E-2</v>
      </c>
      <c r="O331" s="20">
        <v>0.21379999999999999</v>
      </c>
      <c r="P331" s="20">
        <v>0.21198641536501439</v>
      </c>
      <c r="Q331" s="19">
        <v>9.4000000000000004E-3</v>
      </c>
      <c r="R331" s="18">
        <v>86.409505983711469</v>
      </c>
      <c r="S331" s="21">
        <v>187001.54690160326</v>
      </c>
      <c r="T331" s="18">
        <v>79.113262497840125</v>
      </c>
      <c r="U331" s="21">
        <v>230.22401440546557</v>
      </c>
      <c r="V331" s="21">
        <v>100630.66216712784</v>
      </c>
      <c r="W331" s="21">
        <v>1543.4940732997873</v>
      </c>
      <c r="X331" s="21">
        <v>278463.28304105753</v>
      </c>
      <c r="Y331" s="21">
        <v>2378.4908715453998</v>
      </c>
      <c r="Z331" s="18">
        <v>34.125443900783068</v>
      </c>
      <c r="AA331" s="18">
        <v>0</v>
      </c>
      <c r="AB331" s="21">
        <v>210.05014395646043</v>
      </c>
      <c r="AC331" s="21">
        <v>187.18290303552797</v>
      </c>
      <c r="AD331" s="21">
        <v>1680.0346111004003</v>
      </c>
      <c r="AE331" s="18">
        <v>75.525940812004663</v>
      </c>
      <c r="AH331" s="21">
        <f t="shared" si="20"/>
        <v>1595.627133074926</v>
      </c>
      <c r="AI331" s="21">
        <f t="shared" si="21"/>
        <v>1665.783512143732</v>
      </c>
      <c r="AM331" s="20">
        <f t="shared" si="22"/>
        <v>0.60712850014699848</v>
      </c>
      <c r="AN331" s="20">
        <f>AH331/V331*100</f>
        <v>1.5856271823243113</v>
      </c>
    </row>
    <row r="332" spans="1:40">
      <c r="A332" s="18" t="s">
        <v>412</v>
      </c>
      <c r="B332" s="18" t="s">
        <v>902</v>
      </c>
      <c r="C332" s="18">
        <v>99.134799999999998</v>
      </c>
      <c r="D332" s="18">
        <v>40.0364</v>
      </c>
      <c r="E332" s="19">
        <v>1.29E-2</v>
      </c>
      <c r="F332" s="19">
        <v>4.5499999999999999E-2</v>
      </c>
      <c r="G332" s="18">
        <v>12.9016</v>
      </c>
      <c r="H332" s="18">
        <v>0.19739999999999999</v>
      </c>
      <c r="I332" s="18">
        <v>46.189599999999999</v>
      </c>
      <c r="J332" s="18">
        <v>0.33339999999999997</v>
      </c>
      <c r="K332" s="19">
        <v>3.8999999999999998E-3</v>
      </c>
      <c r="L332" s="19">
        <v>7.4999999999999997E-3</v>
      </c>
      <c r="M332" s="19">
        <v>3.0499999999999999E-2</v>
      </c>
      <c r="N332" s="19">
        <v>2.3300000000000001E-2</v>
      </c>
      <c r="O332" s="20">
        <v>0.2089</v>
      </c>
      <c r="P332" s="20">
        <v>0.20712798021399209</v>
      </c>
      <c r="Q332" s="19">
        <v>9.1000000000000004E-3</v>
      </c>
      <c r="R332" s="18">
        <v>86.45311198736718</v>
      </c>
      <c r="S332" s="21">
        <v>187144.11455238724</v>
      </c>
      <c r="T332" s="18">
        <v>77.315233804707404</v>
      </c>
      <c r="U332" s="21">
        <v>240.8090265620387</v>
      </c>
      <c r="V332" s="21">
        <v>100284.76151237953</v>
      </c>
      <c r="W332" s="21">
        <v>1528.7793781704868</v>
      </c>
      <c r="X332" s="21">
        <v>278539.86859995429</v>
      </c>
      <c r="Y332" s="21">
        <v>2382.7790161455418</v>
      </c>
      <c r="Z332" s="18">
        <v>28.932441568055211</v>
      </c>
      <c r="AA332" s="18">
        <v>32.731553529724643</v>
      </c>
      <c r="AB332" s="21">
        <v>208.6817391098385</v>
      </c>
      <c r="AC332" s="21">
        <v>183.25048910621013</v>
      </c>
      <c r="AD332" s="21">
        <v>1641.5305437739646</v>
      </c>
      <c r="AE332" s="18">
        <v>73.1155384456641</v>
      </c>
      <c r="AH332" s="21">
        <f t="shared" si="20"/>
        <v>1580.4154343652301</v>
      </c>
      <c r="AI332" s="21">
        <f t="shared" si="21"/>
        <v>1627.6060602751431</v>
      </c>
      <c r="AM332" s="20">
        <f t="shared" si="22"/>
        <v>0.59101233846739065</v>
      </c>
      <c r="AN332" s="20">
        <f t="shared" ref="AN332:AN395" si="24">AH332/V332*100</f>
        <v>1.5759277985321205</v>
      </c>
    </row>
    <row r="333" spans="1:40">
      <c r="A333" s="18" t="s">
        <v>413</v>
      </c>
      <c r="B333" s="18" t="s">
        <v>902</v>
      </c>
      <c r="C333" s="18">
        <v>99.177099999999996</v>
      </c>
      <c r="D333" s="18">
        <v>39.989100000000001</v>
      </c>
      <c r="E333" s="19">
        <v>1.34E-2</v>
      </c>
      <c r="F333" s="19">
        <v>4.4299999999999999E-2</v>
      </c>
      <c r="G333" s="18">
        <v>12.8558</v>
      </c>
      <c r="H333" s="18">
        <v>0.2</v>
      </c>
      <c r="I333" s="18">
        <v>46.1599</v>
      </c>
      <c r="J333" s="18">
        <v>0.33189999999999997</v>
      </c>
      <c r="K333" s="19">
        <v>4.1999999999999997E-3</v>
      </c>
      <c r="L333" s="19">
        <v>3.2099999999999997E-2</v>
      </c>
      <c r="M333" s="19">
        <v>2.9600000000000001E-2</v>
      </c>
      <c r="N333" s="19">
        <v>2.3300000000000001E-2</v>
      </c>
      <c r="O333" s="20">
        <v>0.2099</v>
      </c>
      <c r="P333" s="20">
        <v>0.20811949759175175</v>
      </c>
      <c r="Q333" s="19"/>
      <c r="R333" s="18">
        <v>86.487192612961522</v>
      </c>
      <c r="S333" s="21">
        <v>186923.01783494191</v>
      </c>
      <c r="T333" s="18">
        <v>80.311948293261949</v>
      </c>
      <c r="U333" s="21">
        <v>234.45801926809483</v>
      </c>
      <c r="V333" s="21">
        <v>99928.755894683505</v>
      </c>
      <c r="W333" s="21">
        <v>1548.9152767684773</v>
      </c>
      <c r="X333" s="21">
        <v>278360.76693859725</v>
      </c>
      <c r="Y333" s="21">
        <v>2372.0586546451868</v>
      </c>
      <c r="Z333" s="18">
        <v>31.158013996367149</v>
      </c>
      <c r="AA333" s="18">
        <v>140.09104910722144</v>
      </c>
      <c r="AB333" s="21">
        <v>202.52391730004001</v>
      </c>
      <c r="AC333" s="21">
        <v>183.25048910621013</v>
      </c>
      <c r="AD333" s="21">
        <v>1649.388516697727</v>
      </c>
      <c r="AE333" s="18">
        <v>855.69284005090401</v>
      </c>
      <c r="AH333" s="21">
        <f t="shared" si="20"/>
        <v>1601.2314431258667</v>
      </c>
      <c r="AI333" s="21">
        <f t="shared" si="21"/>
        <v>1635.3973769830186</v>
      </c>
      <c r="AM333" s="20">
        <f t="shared" si="22"/>
        <v>0.59211412683360909</v>
      </c>
      <c r="AN333" s="20">
        <f t="shared" si="24"/>
        <v>1.6023730394616638</v>
      </c>
    </row>
    <row r="334" spans="1:40">
      <c r="A334" s="18" t="s">
        <v>414</v>
      </c>
      <c r="B334" s="18" t="s">
        <v>902</v>
      </c>
      <c r="C334" s="18">
        <v>99.375699999999995</v>
      </c>
      <c r="D334" s="18">
        <v>39.999699999999997</v>
      </c>
      <c r="E334" s="19">
        <v>1.47E-2</v>
      </c>
      <c r="F334" s="19">
        <v>5.79E-2</v>
      </c>
      <c r="G334" s="18">
        <v>13.2628</v>
      </c>
      <c r="H334" s="18">
        <v>0.20349999999999999</v>
      </c>
      <c r="I334" s="18">
        <v>45.866300000000003</v>
      </c>
      <c r="J334" s="18">
        <v>0.33019999999999999</v>
      </c>
      <c r="K334" s="19">
        <v>4.7999999999999996E-3</v>
      </c>
      <c r="L334" s="19">
        <v>2.8E-3</v>
      </c>
      <c r="M334" s="19">
        <v>2.5899999999999999E-2</v>
      </c>
      <c r="N334" s="19">
        <v>2.3699999999999999E-2</v>
      </c>
      <c r="O334" s="20">
        <v>0.2077</v>
      </c>
      <c r="P334" s="20">
        <v>0.20593815936068049</v>
      </c>
      <c r="Q334" s="19"/>
      <c r="R334" s="18">
        <v>86.042322043205104</v>
      </c>
      <c r="S334" s="21">
        <v>186972.56593652585</v>
      </c>
      <c r="T334" s="18">
        <v>88.103405963503789</v>
      </c>
      <c r="U334" s="21">
        <v>306.43610193279216</v>
      </c>
      <c r="V334" s="21">
        <v>103092.38660215688</v>
      </c>
      <c r="W334" s="21">
        <v>1576.0212941119253</v>
      </c>
      <c r="X334" s="21">
        <v>276590.25354551856</v>
      </c>
      <c r="Y334" s="21">
        <v>2359.9089116114515</v>
      </c>
      <c r="Z334" s="18">
        <v>35.60915885299103</v>
      </c>
      <c r="AA334" s="18">
        <v>12.219779984430533</v>
      </c>
      <c r="AB334" s="21">
        <v>177.20842763753498</v>
      </c>
      <c r="AC334" s="21">
        <v>186.39642024966437</v>
      </c>
      <c r="AD334" s="21">
        <v>1632.1009762654498</v>
      </c>
      <c r="AE334" s="18">
        <v>0</v>
      </c>
      <c r="AH334" s="21">
        <f t="shared" si="20"/>
        <v>1629.252993380569</v>
      </c>
      <c r="AI334" s="21">
        <f t="shared" si="21"/>
        <v>1618.2564802256929</v>
      </c>
      <c r="AM334" s="20">
        <f t="shared" si="22"/>
        <v>0.60832651426462958</v>
      </c>
      <c r="AN334" s="20">
        <f t="shared" si="24"/>
        <v>1.5803814879832088</v>
      </c>
    </row>
    <row r="335" spans="1:40">
      <c r="A335" s="18" t="s">
        <v>415</v>
      </c>
      <c r="B335" s="18" t="s">
        <v>902</v>
      </c>
      <c r="C335" s="18">
        <v>99.448700000000002</v>
      </c>
      <c r="D335" s="18">
        <v>39.970399999999998</v>
      </c>
      <c r="E335" s="19">
        <v>1.46E-2</v>
      </c>
      <c r="F335" s="19">
        <v>5.62E-2</v>
      </c>
      <c r="G335" s="18">
        <v>13.273199999999999</v>
      </c>
      <c r="H335" s="18">
        <v>0.20330000000000001</v>
      </c>
      <c r="I335" s="18">
        <v>45.883000000000003</v>
      </c>
      <c r="J335" s="18">
        <v>0.32940000000000003</v>
      </c>
      <c r="K335" s="19">
        <v>3.8999999999999998E-3</v>
      </c>
      <c r="L335" s="19">
        <v>2.81E-2</v>
      </c>
      <c r="M335" s="19"/>
      <c r="N335" s="19">
        <v>2.2599999999999999E-2</v>
      </c>
      <c r="O335" s="20">
        <v>0.20619999999999999</v>
      </c>
      <c r="P335" s="20">
        <v>0.20445088329404101</v>
      </c>
      <c r="Q335" s="19">
        <v>9.1999999999999998E-3</v>
      </c>
      <c r="R335" s="18">
        <v>86.037279623307839</v>
      </c>
      <c r="S335" s="21">
        <v>186835.60750478911</v>
      </c>
      <c r="T335" s="18">
        <v>87.504063065792863</v>
      </c>
      <c r="U335" s="21">
        <v>297.43884159970497</v>
      </c>
      <c r="V335" s="21">
        <v>103173.2263057385</v>
      </c>
      <c r="W335" s="21">
        <v>1574.4723788351569</v>
      </c>
      <c r="X335" s="21">
        <v>276690.96054028836</v>
      </c>
      <c r="Y335" s="21">
        <v>2354.1913854779291</v>
      </c>
      <c r="Z335" s="18">
        <v>28.932441568055211</v>
      </c>
      <c r="AA335" s="18">
        <v>122.634220558035</v>
      </c>
      <c r="AB335" s="21">
        <v>0</v>
      </c>
      <c r="AC335" s="21">
        <v>177.74510960516517</v>
      </c>
      <c r="AD335" s="21">
        <v>1620.3140168798061</v>
      </c>
      <c r="AE335" s="18">
        <v>73.91900590111095</v>
      </c>
      <c r="AH335" s="21">
        <f t="shared" si="20"/>
        <v>1627.6517619374433</v>
      </c>
      <c r="AI335" s="21">
        <f t="shared" si="21"/>
        <v>1606.56950516388</v>
      </c>
      <c r="AM335" s="20">
        <f t="shared" si="22"/>
        <v>0.60418679534548336</v>
      </c>
      <c r="AN335" s="20">
        <f t="shared" si="24"/>
        <v>1.5775912222751856</v>
      </c>
    </row>
    <row r="336" spans="1:40">
      <c r="A336" s="18" t="s">
        <v>416</v>
      </c>
      <c r="B336" s="18" t="s">
        <v>902</v>
      </c>
      <c r="C336" s="18">
        <v>99.6023</v>
      </c>
      <c r="D336" s="18">
        <v>39.9589</v>
      </c>
      <c r="E336" s="19">
        <v>1.5299999999999999E-2</v>
      </c>
      <c r="F336" s="19">
        <v>5.8299999999999998E-2</v>
      </c>
      <c r="G336" s="18">
        <v>13.302899999999999</v>
      </c>
      <c r="H336" s="18">
        <v>0.20330000000000001</v>
      </c>
      <c r="I336" s="18">
        <v>45.862400000000001</v>
      </c>
      <c r="J336" s="18">
        <v>0.3271</v>
      </c>
      <c r="K336" s="19">
        <v>4.1000000000000003E-3</v>
      </c>
      <c r="L336" s="19">
        <v>1.1000000000000001E-3</v>
      </c>
      <c r="M336" s="19">
        <v>2.6800000000000001E-2</v>
      </c>
      <c r="N336" s="19">
        <v>2.3800000000000002E-2</v>
      </c>
      <c r="O336" s="20">
        <v>0.2056</v>
      </c>
      <c r="P336" s="20">
        <v>0.20385597286738522</v>
      </c>
      <c r="Q336" s="19">
        <v>1.03E-2</v>
      </c>
      <c r="R336" s="18">
        <v>86.005003210655602</v>
      </c>
      <c r="S336" s="21">
        <v>186781.85248891974</v>
      </c>
      <c r="T336" s="18">
        <v>91.699463349769246</v>
      </c>
      <c r="U336" s="21">
        <v>308.55310436410673</v>
      </c>
      <c r="V336" s="21">
        <v>103404.08584385143</v>
      </c>
      <c r="W336" s="21">
        <v>1574.4723788351569</v>
      </c>
      <c r="X336" s="21">
        <v>276566.73514554236</v>
      </c>
      <c r="Y336" s="21">
        <v>2337.7534978440513</v>
      </c>
      <c r="Z336" s="18">
        <v>30.416156520263172</v>
      </c>
      <c r="AA336" s="18">
        <v>4.800627851026281</v>
      </c>
      <c r="AB336" s="21">
        <v>183.36624944733353</v>
      </c>
      <c r="AC336" s="21">
        <v>187.18290303552797</v>
      </c>
      <c r="AD336" s="21">
        <v>1615.5992331255486</v>
      </c>
      <c r="AE336" s="18">
        <v>82.757147911026394</v>
      </c>
      <c r="AH336" s="21">
        <f t="shared" si="20"/>
        <v>1627.6517619374433</v>
      </c>
      <c r="AI336" s="21">
        <f t="shared" si="21"/>
        <v>1601.8947151391546</v>
      </c>
      <c r="AM336" s="20">
        <f t="shared" si="22"/>
        <v>0.60404792247867478</v>
      </c>
      <c r="AN336" s="20">
        <f t="shared" si="24"/>
        <v>1.5740690985802337</v>
      </c>
    </row>
    <row r="337" spans="1:40">
      <c r="A337" s="18" t="s">
        <v>417</v>
      </c>
      <c r="B337" s="18" t="s">
        <v>902</v>
      </c>
      <c r="C337" s="18">
        <v>99.676500000000004</v>
      </c>
      <c r="D337" s="18">
        <v>39.899099999999997</v>
      </c>
      <c r="E337" s="19">
        <v>1.5299999999999999E-2</v>
      </c>
      <c r="F337" s="19">
        <v>5.5800000000000002E-2</v>
      </c>
      <c r="G337" s="18">
        <v>13.3933</v>
      </c>
      <c r="H337" s="18">
        <v>0.20349999999999999</v>
      </c>
      <c r="I337" s="18">
        <v>45.828299999999999</v>
      </c>
      <c r="J337" s="18">
        <v>0.32829999999999998</v>
      </c>
      <c r="K337" s="19">
        <v>5.4000000000000003E-3</v>
      </c>
      <c r="L337" s="19">
        <v>4.5999999999999999E-3</v>
      </c>
      <c r="M337" s="19">
        <v>2.64E-2</v>
      </c>
      <c r="N337" s="19">
        <v>2.29E-2</v>
      </c>
      <c r="O337" s="20">
        <v>0.20660000000000001</v>
      </c>
      <c r="P337" s="20">
        <v>0.2048474902451449</v>
      </c>
      <c r="Q337" s="19">
        <v>1.06E-2</v>
      </c>
      <c r="R337" s="18">
        <v>85.914288601318418</v>
      </c>
      <c r="S337" s="21">
        <v>186502.32640639899</v>
      </c>
      <c r="T337" s="18">
        <v>91.699463349769246</v>
      </c>
      <c r="U337" s="21">
        <v>295.32183916839034</v>
      </c>
      <c r="V337" s="21">
        <v>104106.7694211379</v>
      </c>
      <c r="W337" s="21">
        <v>1576.0212941119253</v>
      </c>
      <c r="X337" s="21">
        <v>276361.09990472504</v>
      </c>
      <c r="Y337" s="21">
        <v>2346.3297870443353</v>
      </c>
      <c r="Z337" s="18">
        <v>40.060303709614914</v>
      </c>
      <c r="AA337" s="18">
        <v>20.075352831564448</v>
      </c>
      <c r="AB337" s="21">
        <v>180.62943975408973</v>
      </c>
      <c r="AC337" s="21">
        <v>180.10455796275588</v>
      </c>
      <c r="AD337" s="21">
        <v>1623.457206049311</v>
      </c>
      <c r="AE337" s="18">
        <v>85.167550277366956</v>
      </c>
      <c r="AH337" s="21">
        <f t="shared" si="20"/>
        <v>1629.252993380569</v>
      </c>
      <c r="AI337" s="21">
        <f t="shared" si="21"/>
        <v>1609.6860318470301</v>
      </c>
      <c r="AM337" s="20">
        <f t="shared" si="22"/>
        <v>0.61156539423792733</v>
      </c>
      <c r="AN337" s="20">
        <f t="shared" si="24"/>
        <v>1.5649827599489075</v>
      </c>
    </row>
    <row r="338" spans="1:40">
      <c r="A338" s="18" t="s">
        <v>418</v>
      </c>
      <c r="B338" s="18" t="s">
        <v>902</v>
      </c>
      <c r="C338" s="18">
        <v>99.285700000000006</v>
      </c>
      <c r="D338" s="18">
        <v>39.895000000000003</v>
      </c>
      <c r="E338" s="19">
        <v>1.4500000000000001E-2</v>
      </c>
      <c r="F338" s="19">
        <v>5.6300000000000003E-2</v>
      </c>
      <c r="G338" s="18">
        <v>13.3957</v>
      </c>
      <c r="H338" s="18">
        <v>0.20480000000000001</v>
      </c>
      <c r="I338" s="18">
        <v>45.827300000000001</v>
      </c>
      <c r="J338" s="18">
        <v>0.33129999999999998</v>
      </c>
      <c r="K338" s="19">
        <v>5.5999999999999999E-3</v>
      </c>
      <c r="L338" s="19">
        <v>5.1000000000000004E-3</v>
      </c>
      <c r="M338" s="19">
        <v>2.5899999999999999E-2</v>
      </c>
      <c r="N338" s="19">
        <v>2.3E-2</v>
      </c>
      <c r="O338" s="20">
        <v>0.20610000000000001</v>
      </c>
      <c r="P338" s="20">
        <v>0.20435173155626507</v>
      </c>
      <c r="Q338" s="19">
        <v>9.4999999999999998E-3</v>
      </c>
      <c r="R338" s="18">
        <v>85.911856010405373</v>
      </c>
      <c r="S338" s="21">
        <v>186483.16157465431</v>
      </c>
      <c r="T338" s="18">
        <v>86.904720168081965</v>
      </c>
      <c r="U338" s="21">
        <v>297.96809220753363</v>
      </c>
      <c r="V338" s="21">
        <v>104125.42473734904</v>
      </c>
      <c r="W338" s="21">
        <v>1586.0892434109205</v>
      </c>
      <c r="X338" s="21">
        <v>276355.06954575673</v>
      </c>
      <c r="Y338" s="21">
        <v>2367.7705100450448</v>
      </c>
      <c r="Z338" s="18">
        <v>41.544018661822868</v>
      </c>
      <c r="AA338" s="18">
        <v>22.25745640021276</v>
      </c>
      <c r="AB338" s="21">
        <v>177.20842763753498</v>
      </c>
      <c r="AC338" s="21">
        <v>180.89104074861945</v>
      </c>
      <c r="AD338" s="21">
        <v>1619.5282195874299</v>
      </c>
      <c r="AE338" s="18">
        <v>76.329408267451512</v>
      </c>
      <c r="AH338" s="21">
        <f t="shared" si="20"/>
        <v>1639.6609977608873</v>
      </c>
      <c r="AI338" s="21">
        <f t="shared" si="21"/>
        <v>1605.7903734930924</v>
      </c>
      <c r="AM338" s="20">
        <f t="shared" si="22"/>
        <v>0.61020796186531578</v>
      </c>
      <c r="AN338" s="20">
        <f t="shared" si="24"/>
        <v>1.5746980162595705</v>
      </c>
    </row>
    <row r="339" spans="1:40">
      <c r="A339" s="18" t="s">
        <v>419</v>
      </c>
      <c r="B339" s="18" t="s">
        <v>902</v>
      </c>
      <c r="C339" s="18">
        <v>99.599199999999996</v>
      </c>
      <c r="D339" s="18">
        <v>39.879800000000003</v>
      </c>
      <c r="E339" s="19">
        <v>1.44E-2</v>
      </c>
      <c r="F339" s="19">
        <v>5.4600000000000003E-2</v>
      </c>
      <c r="G339" s="18">
        <v>13.3736</v>
      </c>
      <c r="H339" s="18">
        <v>0.2026</v>
      </c>
      <c r="I339" s="18">
        <v>45.873899999999999</v>
      </c>
      <c r="J339" s="18">
        <v>0.32950000000000002</v>
      </c>
      <c r="K339" s="19">
        <v>4.3E-3</v>
      </c>
      <c r="L339" s="19">
        <v>1.1000000000000001E-3</v>
      </c>
      <c r="M339" s="19">
        <v>2.7099999999999999E-2</v>
      </c>
      <c r="N339" s="19">
        <v>2.3699999999999999E-2</v>
      </c>
      <c r="O339" s="20">
        <v>0.20569999999999999</v>
      </c>
      <c r="P339" s="20">
        <v>0.20395512460516119</v>
      </c>
      <c r="Q339" s="19">
        <v>9.5999999999999992E-3</v>
      </c>
      <c r="R339" s="18">
        <v>85.944110754138364</v>
      </c>
      <c r="S339" s="21">
        <v>186412.11146672262</v>
      </c>
      <c r="T339" s="18">
        <v>86.305377270371054</v>
      </c>
      <c r="U339" s="21">
        <v>288.97083187444645</v>
      </c>
      <c r="V339" s="21">
        <v>103953.64036723808</v>
      </c>
      <c r="W339" s="21">
        <v>1569.0511753664673</v>
      </c>
      <c r="X339" s="21">
        <v>276636.08427367726</v>
      </c>
      <c r="Y339" s="21">
        <v>2354.9060762446193</v>
      </c>
      <c r="Z339" s="18">
        <v>31.89987147247113</v>
      </c>
      <c r="AA339" s="18">
        <v>4.800627851026281</v>
      </c>
      <c r="AB339" s="21">
        <v>185.41885671726632</v>
      </c>
      <c r="AC339" s="21">
        <v>186.39642024966437</v>
      </c>
      <c r="AD339" s="21">
        <v>1616.3850304179248</v>
      </c>
      <c r="AE339" s="18">
        <v>77.132875722898376</v>
      </c>
      <c r="AH339" s="21">
        <f t="shared" si="20"/>
        <v>1622.0474518865028</v>
      </c>
      <c r="AI339" s="21">
        <f t="shared" si="21"/>
        <v>1602.6738468099422</v>
      </c>
      <c r="AM339" s="20">
        <f t="shared" si="22"/>
        <v>0.60740126722159737</v>
      </c>
      <c r="AN339" s="20">
        <f t="shared" si="24"/>
        <v>1.560356564865145</v>
      </c>
    </row>
    <row r="340" spans="1:40">
      <c r="A340" s="18" t="s">
        <v>420</v>
      </c>
      <c r="B340" s="18" t="s">
        <v>902</v>
      </c>
      <c r="C340" s="18">
        <v>99.766900000000007</v>
      </c>
      <c r="D340" s="18">
        <v>39.702500000000001</v>
      </c>
      <c r="E340" s="19">
        <v>1.89E-2</v>
      </c>
      <c r="F340" s="19">
        <v>5.8400000000000001E-2</v>
      </c>
      <c r="G340" s="18">
        <v>13.4413</v>
      </c>
      <c r="H340" s="18">
        <v>0.19120000000000001</v>
      </c>
      <c r="I340" s="18">
        <v>45.806800000000003</v>
      </c>
      <c r="J340" s="18">
        <v>0.29270000000000002</v>
      </c>
      <c r="K340" s="19">
        <v>6.0000000000000001E-3</v>
      </c>
      <c r="L340" s="19">
        <v>4.0000000000000002E-4</v>
      </c>
      <c r="M340" s="19">
        <v>5.5800000000000002E-2</v>
      </c>
      <c r="N340" s="19"/>
      <c r="O340" s="20">
        <v>0.30370000000000003</v>
      </c>
      <c r="P340" s="20">
        <v>0.30112382762560747</v>
      </c>
      <c r="Q340" s="19">
        <v>1.0800000000000001E-2</v>
      </c>
      <c r="R340" s="18">
        <v>85.865245360380129</v>
      </c>
      <c r="S340" s="21">
        <v>185583.3493524931</v>
      </c>
      <c r="T340" s="18">
        <v>113.275807667362</v>
      </c>
      <c r="U340" s="21">
        <v>309.08235497193544</v>
      </c>
      <c r="V340" s="21">
        <v>104479.8757453608</v>
      </c>
      <c r="W340" s="21">
        <v>1480.7630045906642</v>
      </c>
      <c r="X340" s="21">
        <v>276231.44718690758</v>
      </c>
      <c r="Y340" s="21">
        <v>2091.8998741025798</v>
      </c>
      <c r="Z340" s="18">
        <v>44.511448566238791</v>
      </c>
      <c r="AA340" s="18">
        <v>1.7456828549186476</v>
      </c>
      <c r="AB340" s="21">
        <v>381.78495220750784</v>
      </c>
      <c r="AC340" s="21">
        <v>875.35534066614537</v>
      </c>
      <c r="AD340" s="21">
        <v>2386.4663769466397</v>
      </c>
      <c r="AE340" s="18">
        <v>86.774485188260684</v>
      </c>
      <c r="AH340" s="21">
        <f t="shared" si="20"/>
        <v>1530.7772596283285</v>
      </c>
      <c r="AI340" s="21">
        <f t="shared" si="21"/>
        <v>2366.2228841817182</v>
      </c>
      <c r="AM340" s="20">
        <f t="shared" si="22"/>
        <v>0.90264056852714503</v>
      </c>
      <c r="AN340" s="20">
        <f t="shared" si="24"/>
        <v>1.4651407734817288</v>
      </c>
    </row>
    <row r="341" spans="1:40">
      <c r="A341" s="18" t="s">
        <v>421</v>
      </c>
      <c r="B341" s="18" t="s">
        <v>902</v>
      </c>
      <c r="C341" s="18">
        <v>99.305499999999995</v>
      </c>
      <c r="D341" s="18">
        <v>39.846699999999998</v>
      </c>
      <c r="E341" s="19">
        <v>1.7500000000000002E-2</v>
      </c>
      <c r="F341" s="19">
        <v>5.4899999999999997E-2</v>
      </c>
      <c r="G341" s="18">
        <v>13.4434</v>
      </c>
      <c r="H341" s="18">
        <v>0.19209999999999999</v>
      </c>
      <c r="I341" s="18">
        <v>45.767899999999997</v>
      </c>
      <c r="J341" s="18">
        <v>0.28489999999999999</v>
      </c>
      <c r="K341" s="19">
        <v>5.7000000000000002E-3</v>
      </c>
      <c r="L341" s="19">
        <v>2.3999999999999998E-3</v>
      </c>
      <c r="M341" s="19">
        <v>5.7700000000000001E-2</v>
      </c>
      <c r="N341" s="19">
        <v>2.2599999999999999E-2</v>
      </c>
      <c r="O341" s="20">
        <v>0.2944</v>
      </c>
      <c r="P341" s="20">
        <v>0.29190271601244266</v>
      </c>
      <c r="Q341" s="19">
        <v>9.7999999999999997E-3</v>
      </c>
      <c r="R341" s="18">
        <v>85.85303369207125</v>
      </c>
      <c r="S341" s="21">
        <v>186257.39050800292</v>
      </c>
      <c r="T341" s="18">
        <v>104.88500709940926</v>
      </c>
      <c r="U341" s="21">
        <v>290.55858369793242</v>
      </c>
      <c r="V341" s="21">
        <v>104496.19914704555</v>
      </c>
      <c r="W341" s="21">
        <v>1487.7331233361222</v>
      </c>
      <c r="X341" s="21">
        <v>275996.8662230426</v>
      </c>
      <c r="Y341" s="21">
        <v>2036.1539943007344</v>
      </c>
      <c r="Z341" s="18">
        <v>42.285876137926849</v>
      </c>
      <c r="AA341" s="18">
        <v>10.474097129511886</v>
      </c>
      <c r="AB341" s="21">
        <v>394.7847982504158</v>
      </c>
      <c r="AC341" s="21">
        <v>177.74510960516517</v>
      </c>
      <c r="AD341" s="21">
        <v>2313.3872287556496</v>
      </c>
      <c r="AE341" s="18">
        <v>78.739810633792104</v>
      </c>
      <c r="AH341" s="21">
        <f t="shared" si="20"/>
        <v>1537.9828011223947</v>
      </c>
      <c r="AI341" s="21">
        <f t="shared" si="21"/>
        <v>2293.7636387984785</v>
      </c>
      <c r="AM341" s="20">
        <f t="shared" si="22"/>
        <v>0.87588013541039134</v>
      </c>
      <c r="AN341" s="20">
        <f t="shared" si="24"/>
        <v>1.471807408954815</v>
      </c>
    </row>
    <row r="342" spans="1:40">
      <c r="A342" s="18" t="s">
        <v>422</v>
      </c>
      <c r="B342" s="18" t="s">
        <v>902</v>
      </c>
      <c r="C342" s="18">
        <v>99.271299999999997</v>
      </c>
      <c r="D342" s="18">
        <v>39.890700000000002</v>
      </c>
      <c r="E342" s="19">
        <v>1.8599999999999998E-2</v>
      </c>
      <c r="F342" s="19">
        <v>5.6599999999999998E-2</v>
      </c>
      <c r="G342" s="18">
        <v>13.3271</v>
      </c>
      <c r="H342" s="18">
        <v>0.1905</v>
      </c>
      <c r="I342" s="18">
        <v>45.894399999999997</v>
      </c>
      <c r="J342" s="18">
        <v>0.2777</v>
      </c>
      <c r="K342" s="19">
        <v>5.8999999999999999E-3</v>
      </c>
      <c r="L342" s="19">
        <v>2.7000000000000001E-3</v>
      </c>
      <c r="M342" s="19"/>
      <c r="N342" s="19">
        <v>2.3199999999999998E-2</v>
      </c>
      <c r="O342" s="20">
        <v>0.3024</v>
      </c>
      <c r="P342" s="20">
        <v>0.2998348550345199</v>
      </c>
      <c r="Q342" s="19">
        <v>1.01E-2</v>
      </c>
      <c r="R342" s="18">
        <v>85.991516965852853</v>
      </c>
      <c r="S342" s="21">
        <v>186463.06187306836</v>
      </c>
      <c r="T342" s="18">
        <v>111.47777897422927</v>
      </c>
      <c r="U342" s="21">
        <v>299.5558440310196</v>
      </c>
      <c r="V342" s="21">
        <v>103592.19361564715</v>
      </c>
      <c r="W342" s="21">
        <v>1475.3418011219744</v>
      </c>
      <c r="X342" s="21">
        <v>276759.70663252642</v>
      </c>
      <c r="Y342" s="21">
        <v>1984.6962590990311</v>
      </c>
      <c r="Z342" s="18">
        <v>43.769591090134803</v>
      </c>
      <c r="AA342" s="18">
        <v>11.783359270700871</v>
      </c>
      <c r="AB342" s="21">
        <v>0</v>
      </c>
      <c r="AC342" s="21">
        <v>182.46400632034656</v>
      </c>
      <c r="AD342" s="21">
        <v>2376.2510121457485</v>
      </c>
      <c r="AE342" s="18">
        <v>81.15021300013268</v>
      </c>
      <c r="AH342" s="21">
        <f t="shared" si="20"/>
        <v>1525.172949577388</v>
      </c>
      <c r="AI342" s="21">
        <f t="shared" si="21"/>
        <v>2356.0941724614804</v>
      </c>
      <c r="AM342" s="20">
        <f t="shared" si="22"/>
        <v>0.88943964395953579</v>
      </c>
      <c r="AN342" s="20">
        <f t="shared" si="24"/>
        <v>1.4722856002414233</v>
      </c>
    </row>
    <row r="343" spans="1:40">
      <c r="A343" s="18" t="s">
        <v>423</v>
      </c>
      <c r="B343" s="18" t="s">
        <v>902</v>
      </c>
      <c r="C343" s="18">
        <v>99.697999999999993</v>
      </c>
      <c r="D343" s="18">
        <v>39.6999</v>
      </c>
      <c r="E343" s="19">
        <v>1.4999999999999999E-2</v>
      </c>
      <c r="F343" s="19">
        <v>4.99E-2</v>
      </c>
      <c r="G343" s="18">
        <v>13.7014</v>
      </c>
      <c r="H343" s="18">
        <v>0.19350000000000001</v>
      </c>
      <c r="I343" s="18">
        <v>45.677999999999997</v>
      </c>
      <c r="J343" s="18">
        <v>0.30220000000000002</v>
      </c>
      <c r="K343" s="19">
        <v>3.8E-3</v>
      </c>
      <c r="L343" s="19">
        <v>4.4999999999999997E-3</v>
      </c>
      <c r="M343" s="19">
        <v>4.1599999999999998E-2</v>
      </c>
      <c r="N343" s="19">
        <v>2.35E-2</v>
      </c>
      <c r="O343" s="20">
        <v>0.27710000000000001</v>
      </c>
      <c r="P343" s="20">
        <v>0.27474946537720063</v>
      </c>
      <c r="Q343" s="19">
        <v>9.5999999999999992E-3</v>
      </c>
      <c r="R343" s="18">
        <v>85.59634746012874</v>
      </c>
      <c r="S343" s="21">
        <v>185571.19604455738</v>
      </c>
      <c r="T343" s="18">
        <v>89.901434656636511</v>
      </c>
      <c r="U343" s="21">
        <v>264.09605330649964</v>
      </c>
      <c r="V343" s="21">
        <v>106501.64563974366</v>
      </c>
      <c r="W343" s="21">
        <v>1498.5755302735015</v>
      </c>
      <c r="X343" s="21">
        <v>275454.73695179675</v>
      </c>
      <c r="Y343" s="21">
        <v>2159.7954969381608</v>
      </c>
      <c r="Z343" s="18">
        <v>28.190584091951234</v>
      </c>
      <c r="AA343" s="18">
        <v>19.638932117834784</v>
      </c>
      <c r="AB343" s="21">
        <v>284.62820809735354</v>
      </c>
      <c r="AC343" s="21">
        <v>184.82345467793724</v>
      </c>
      <c r="AD343" s="21">
        <v>2177.4442971745602</v>
      </c>
      <c r="AE343" s="18">
        <v>77.132875722898376</v>
      </c>
      <c r="AH343" s="21">
        <f t="shared" si="20"/>
        <v>1549.1914212242759</v>
      </c>
      <c r="AI343" s="21">
        <f t="shared" si="21"/>
        <v>2158.9738597522364</v>
      </c>
      <c r="AM343" s="20">
        <f t="shared" si="22"/>
        <v>0.84188568874946346</v>
      </c>
      <c r="AN343" s="20">
        <f t="shared" si="24"/>
        <v>1.4546173553642798</v>
      </c>
    </row>
    <row r="344" spans="1:40">
      <c r="A344" s="18" t="s">
        <v>424</v>
      </c>
      <c r="B344" s="18" t="s">
        <v>902</v>
      </c>
      <c r="C344" s="18">
        <v>99.318200000000004</v>
      </c>
      <c r="D344" s="18">
        <v>39.912100000000002</v>
      </c>
      <c r="E344" s="19">
        <v>1.52E-2</v>
      </c>
      <c r="F344" s="19">
        <v>4.9200000000000001E-2</v>
      </c>
      <c r="G344" s="18">
        <v>13.5725</v>
      </c>
      <c r="H344" s="18">
        <v>0.19500000000000001</v>
      </c>
      <c r="I344" s="18">
        <v>45.600900000000003</v>
      </c>
      <c r="J344" s="18">
        <v>0.29420000000000002</v>
      </c>
      <c r="K344" s="19">
        <v>6.7999999999999996E-3</v>
      </c>
      <c r="L344" s="19">
        <v>4.8999999999999998E-3</v>
      </c>
      <c r="M344" s="19">
        <v>4.36E-2</v>
      </c>
      <c r="N344" s="19">
        <v>2.3300000000000001E-2</v>
      </c>
      <c r="O344" s="20">
        <v>0.27210000000000001</v>
      </c>
      <c r="P344" s="20">
        <v>0.26979187848840236</v>
      </c>
      <c r="Q344" s="19">
        <v>1.01E-2</v>
      </c>
      <c r="R344" s="18">
        <v>85.691793288982694</v>
      </c>
      <c r="S344" s="21">
        <v>186563.09294607744</v>
      </c>
      <c r="T344" s="18">
        <v>91.100120452058334</v>
      </c>
      <c r="U344" s="21">
        <v>260.39129905169904</v>
      </c>
      <c r="V344" s="21">
        <v>105499.69969823674</v>
      </c>
      <c r="W344" s="21">
        <v>1510.1923948492652</v>
      </c>
      <c r="X344" s="21">
        <v>274989.79627534462</v>
      </c>
      <c r="Y344" s="21">
        <v>2102.6202356029348</v>
      </c>
      <c r="Z344" s="18">
        <v>50.446308375070622</v>
      </c>
      <c r="AA344" s="18">
        <v>21.384614972753432</v>
      </c>
      <c r="AB344" s="21">
        <v>298.31225656357242</v>
      </c>
      <c r="AC344" s="21">
        <v>183.25048910621013</v>
      </c>
      <c r="AD344" s="21">
        <v>2138.1544325557479</v>
      </c>
      <c r="AE344" s="18">
        <v>81.15021300013268</v>
      </c>
      <c r="AH344" s="21">
        <f t="shared" si="20"/>
        <v>1561.2006570477199</v>
      </c>
      <c r="AI344" s="21">
        <f t="shared" si="21"/>
        <v>2120.01727621286</v>
      </c>
      <c r="AM344" s="20">
        <f t="shared" si="22"/>
        <v>0.82030189337359793</v>
      </c>
      <c r="AN344" s="20">
        <f t="shared" si="24"/>
        <v>1.4798152615725531</v>
      </c>
    </row>
    <row r="345" spans="1:40">
      <c r="A345" s="18" t="s">
        <v>425</v>
      </c>
      <c r="B345" s="18" t="s">
        <v>902</v>
      </c>
      <c r="C345" s="18">
        <v>99.522900000000007</v>
      </c>
      <c r="D345" s="18">
        <v>39.870199999999997</v>
      </c>
      <c r="E345" s="19">
        <v>1.54E-2</v>
      </c>
      <c r="F345" s="19">
        <v>4.9200000000000001E-2</v>
      </c>
      <c r="G345" s="18">
        <v>13.5547</v>
      </c>
      <c r="H345" s="18">
        <v>0.19450000000000001</v>
      </c>
      <c r="I345" s="18">
        <v>45.597499999999997</v>
      </c>
      <c r="J345" s="18">
        <v>0.29499999999999998</v>
      </c>
      <c r="K345" s="19">
        <v>6.0000000000000001E-3</v>
      </c>
      <c r="L345" s="19">
        <v>4.3E-3</v>
      </c>
      <c r="M345" s="19"/>
      <c r="N345" s="19">
        <v>2.1999999999999999E-2</v>
      </c>
      <c r="O345" s="20">
        <v>0.26800000000000002</v>
      </c>
      <c r="P345" s="20">
        <v>0.26572665723958777</v>
      </c>
      <c r="Q345" s="19"/>
      <c r="R345" s="18">
        <v>85.70696287460548</v>
      </c>
      <c r="S345" s="21">
        <v>186367.23771434469</v>
      </c>
      <c r="T345" s="18">
        <v>92.298806247480172</v>
      </c>
      <c r="U345" s="21">
        <v>260.39129905169904</v>
      </c>
      <c r="V345" s="21">
        <v>105361.33943633742</v>
      </c>
      <c r="W345" s="21">
        <v>1506.320106657344</v>
      </c>
      <c r="X345" s="21">
        <v>274969.29305485252</v>
      </c>
      <c r="Y345" s="21">
        <v>2108.3377617364572</v>
      </c>
      <c r="Z345" s="18">
        <v>44.511448566238791</v>
      </c>
      <c r="AA345" s="18">
        <v>18.76609069037546</v>
      </c>
      <c r="AB345" s="21">
        <v>0</v>
      </c>
      <c r="AC345" s="21">
        <v>173.02621288998381</v>
      </c>
      <c r="AD345" s="21">
        <v>2105.9367435683225</v>
      </c>
      <c r="AE345" s="18">
        <v>989.06843765508233</v>
      </c>
      <c r="AH345" s="21">
        <f t="shared" si="20"/>
        <v>1557.1975784399053</v>
      </c>
      <c r="AI345" s="21">
        <f t="shared" si="21"/>
        <v>2088.0728777105719</v>
      </c>
      <c r="AM345" s="20">
        <f t="shared" si="22"/>
        <v>0.80694216290651155</v>
      </c>
      <c r="AN345" s="20">
        <f t="shared" si="24"/>
        <v>1.4779591705749073</v>
      </c>
    </row>
    <row r="346" spans="1:40">
      <c r="A346" s="18" t="s">
        <v>426</v>
      </c>
      <c r="B346" s="18" t="s">
        <v>902</v>
      </c>
      <c r="C346" s="18">
        <v>99.715000000000003</v>
      </c>
      <c r="D346" s="18">
        <v>39.723199999999999</v>
      </c>
      <c r="E346" s="19">
        <v>1.61E-2</v>
      </c>
      <c r="F346" s="19">
        <v>5.1999999999999998E-2</v>
      </c>
      <c r="G346" s="18">
        <v>14.0099</v>
      </c>
      <c r="H346" s="18">
        <v>0.20150000000000001</v>
      </c>
      <c r="I346" s="18">
        <v>45.249000000000002</v>
      </c>
      <c r="J346" s="18">
        <v>0.28270000000000001</v>
      </c>
      <c r="K346" s="19">
        <v>5.1999999999999998E-3</v>
      </c>
      <c r="L346" s="19">
        <v>1.01E-2</v>
      </c>
      <c r="M346" s="19">
        <v>3.9300000000000002E-2</v>
      </c>
      <c r="N346" s="19"/>
      <c r="O346" s="20">
        <v>0.25509999999999999</v>
      </c>
      <c r="P346" s="20">
        <v>0.25293608306648818</v>
      </c>
      <c r="Q346" s="19">
        <v>9.4999999999999998E-3</v>
      </c>
      <c r="R346" s="18">
        <v>85.201060688453339</v>
      </c>
      <c r="S346" s="21">
        <v>185680.10838105794</v>
      </c>
      <c r="T346" s="18">
        <v>96.494206531456527</v>
      </c>
      <c r="U346" s="21">
        <v>275.21031607090134</v>
      </c>
      <c r="V346" s="21">
        <v>108899.63107771796</v>
      </c>
      <c r="W346" s="21">
        <v>1560.5321413442407</v>
      </c>
      <c r="X346" s="21">
        <v>272867.71295441687</v>
      </c>
      <c r="Y346" s="21">
        <v>2020.4307974335475</v>
      </c>
      <c r="Z346" s="18">
        <v>38.576588757406945</v>
      </c>
      <c r="AA346" s="18">
        <v>44.078492086695853</v>
      </c>
      <c r="AB346" s="21">
        <v>268.89155236120178</v>
      </c>
      <c r="AC346" s="21">
        <v>1149.8378329325287</v>
      </c>
      <c r="AD346" s="21">
        <v>2004.568892851787</v>
      </c>
      <c r="AE346" s="18">
        <v>76.329408267451512</v>
      </c>
      <c r="AH346" s="21">
        <f t="shared" si="20"/>
        <v>1613.2406789493107</v>
      </c>
      <c r="AI346" s="21">
        <f t="shared" si="21"/>
        <v>1987.5648921789802</v>
      </c>
      <c r="AM346" s="20">
        <f t="shared" si="22"/>
        <v>0.80000968431870167</v>
      </c>
      <c r="AN346" s="20">
        <f t="shared" si="24"/>
        <v>1.4814014179699064</v>
      </c>
    </row>
    <row r="347" spans="1:40">
      <c r="A347" s="18" t="s">
        <v>427</v>
      </c>
      <c r="B347" s="18" t="s">
        <v>902</v>
      </c>
      <c r="C347" s="18">
        <v>99.588800000000006</v>
      </c>
      <c r="D347" s="18">
        <v>39.7836</v>
      </c>
      <c r="E347" s="19">
        <v>1.6500000000000001E-2</v>
      </c>
      <c r="F347" s="19">
        <v>5.2400000000000002E-2</v>
      </c>
      <c r="G347" s="18">
        <v>13.977499999999999</v>
      </c>
      <c r="H347" s="18">
        <v>0.20050000000000001</v>
      </c>
      <c r="I347" s="18">
        <v>45.286200000000001</v>
      </c>
      <c r="J347" s="18">
        <v>0.28310000000000002</v>
      </c>
      <c r="K347" s="19">
        <v>6.7000000000000002E-3</v>
      </c>
      <c r="L347" s="19">
        <v>1.7999999999999999E-2</v>
      </c>
      <c r="M347" s="19">
        <v>8.2400000000000001E-2</v>
      </c>
      <c r="N347" s="19">
        <v>2.2499999999999999E-2</v>
      </c>
      <c r="O347" s="20">
        <v>0.2606</v>
      </c>
      <c r="P347" s="20">
        <v>0.25838942864416631</v>
      </c>
      <c r="Q347" s="19">
        <v>0.01</v>
      </c>
      <c r="R347" s="18">
        <v>85.240572364339087</v>
      </c>
      <c r="S347" s="21">
        <v>185962.43907310232</v>
      </c>
      <c r="T347" s="18">
        <v>98.891578122300174</v>
      </c>
      <c r="U347" s="21">
        <v>277.32731850221603</v>
      </c>
      <c r="V347" s="21">
        <v>108647.7843088675</v>
      </c>
      <c r="W347" s="21">
        <v>1552.7875649603984</v>
      </c>
      <c r="X347" s="21">
        <v>273092.04230803583</v>
      </c>
      <c r="Y347" s="21">
        <v>2023.2895605003087</v>
      </c>
      <c r="Z347" s="18">
        <v>49.704450898966641</v>
      </c>
      <c r="AA347" s="18">
        <v>78.555728471339137</v>
      </c>
      <c r="AB347" s="21">
        <v>563.78279680821947</v>
      </c>
      <c r="AC347" s="21">
        <v>176.9586268193016</v>
      </c>
      <c r="AD347" s="21">
        <v>2047.7877439324805</v>
      </c>
      <c r="AE347" s="18">
        <v>80.346745544685831</v>
      </c>
      <c r="AH347" s="21">
        <f t="shared" si="20"/>
        <v>1605.2345217336813</v>
      </c>
      <c r="AI347" s="21">
        <f t="shared" si="21"/>
        <v>2030.4171340722944</v>
      </c>
      <c r="AM347" s="20">
        <f t="shared" si="22"/>
        <v>0.81469822127648184</v>
      </c>
      <c r="AN347" s="20">
        <f t="shared" si="24"/>
        <v>1.4774664130934025</v>
      </c>
    </row>
    <row r="348" spans="1:40">
      <c r="A348" s="18" t="s">
        <v>428</v>
      </c>
      <c r="B348" s="18" t="s">
        <v>902</v>
      </c>
      <c r="C348" s="18">
        <v>99.856800000000007</v>
      </c>
      <c r="D348" s="18">
        <v>39.756900000000002</v>
      </c>
      <c r="E348" s="19">
        <v>1.6799999999999999E-2</v>
      </c>
      <c r="F348" s="19">
        <v>5.1200000000000002E-2</v>
      </c>
      <c r="G348" s="18">
        <v>13.9299</v>
      </c>
      <c r="H348" s="18">
        <v>0.19900000000000001</v>
      </c>
      <c r="I348" s="18">
        <v>45.274799999999999</v>
      </c>
      <c r="J348" s="18">
        <v>0.28170000000000001</v>
      </c>
      <c r="K348" s="19">
        <v>6.1000000000000004E-3</v>
      </c>
      <c r="L348" s="19">
        <v>1.61E-2</v>
      </c>
      <c r="M348" s="19">
        <v>8.6699999999999999E-2</v>
      </c>
      <c r="N348" s="19"/>
      <c r="O348" s="20">
        <v>0.25969999999999999</v>
      </c>
      <c r="P348" s="20">
        <v>0.25749706300418257</v>
      </c>
      <c r="Q348" s="19">
        <v>1.17E-2</v>
      </c>
      <c r="R348" s="18">
        <v>85.280278119085978</v>
      </c>
      <c r="S348" s="21">
        <v>185837.63394930123</v>
      </c>
      <c r="T348" s="18">
        <v>100.6896068154329</v>
      </c>
      <c r="U348" s="21">
        <v>270.97631120827214</v>
      </c>
      <c r="V348" s="21">
        <v>108277.78720401312</v>
      </c>
      <c r="W348" s="21">
        <v>1541.1707003846348</v>
      </c>
      <c r="X348" s="21">
        <v>273023.29621579772</v>
      </c>
      <c r="Y348" s="21">
        <v>2013.2838897666441</v>
      </c>
      <c r="Z348" s="18">
        <v>45.253306042342771</v>
      </c>
      <c r="AA348" s="18">
        <v>70.263734910475563</v>
      </c>
      <c r="AB348" s="21">
        <v>593.20350101059012</v>
      </c>
      <c r="AC348" s="21">
        <v>859.6256849488741</v>
      </c>
      <c r="AD348" s="21">
        <v>2040.7155683010942</v>
      </c>
      <c r="AE348" s="18">
        <v>94.0056922872824</v>
      </c>
      <c r="AH348" s="21">
        <f t="shared" si="20"/>
        <v>1593.2252859102373</v>
      </c>
      <c r="AI348" s="21">
        <f t="shared" si="21"/>
        <v>2023.4049490352065</v>
      </c>
      <c r="AM348" s="20">
        <f t="shared" si="22"/>
        <v>0.80932348671731069</v>
      </c>
      <c r="AN348" s="20">
        <f t="shared" si="24"/>
        <v>1.4714239430367555</v>
      </c>
    </row>
    <row r="349" spans="1:40">
      <c r="A349" s="18" t="s">
        <v>429</v>
      </c>
      <c r="B349" s="18" t="s">
        <v>902</v>
      </c>
      <c r="C349" s="18">
        <v>100.51390000000001</v>
      </c>
      <c r="D349" s="18">
        <v>39.656199999999998</v>
      </c>
      <c r="E349" s="19">
        <v>1.4500000000000001E-2</v>
      </c>
      <c r="F349" s="19">
        <v>2.81E-2</v>
      </c>
      <c r="G349" s="18">
        <v>14.0777</v>
      </c>
      <c r="H349" s="18">
        <v>0.17899999999999999</v>
      </c>
      <c r="I349" s="18">
        <v>45.406700000000001</v>
      </c>
      <c r="J349" s="18">
        <v>0.26469999999999999</v>
      </c>
      <c r="K349" s="19">
        <v>5.4000000000000003E-3</v>
      </c>
      <c r="L349" s="19">
        <v>3.2000000000000002E-3</v>
      </c>
      <c r="M349" s="19">
        <v>3.73E-2</v>
      </c>
      <c r="N349" s="19">
        <v>2.2599999999999999E-2</v>
      </c>
      <c r="O349" s="20">
        <v>0.1961</v>
      </c>
      <c r="P349" s="20">
        <v>0.1944365577786685</v>
      </c>
      <c r="Q349" s="19"/>
      <c r="R349" s="18">
        <v>85.184047536020699</v>
      </c>
      <c r="S349" s="21">
        <v>185366.92698425381</v>
      </c>
      <c r="T349" s="18">
        <v>86.904720168081965</v>
      </c>
      <c r="U349" s="21">
        <v>148.71942079985249</v>
      </c>
      <c r="V349" s="21">
        <v>109426.64376068281</v>
      </c>
      <c r="W349" s="21">
        <v>1386.279172707787</v>
      </c>
      <c r="X349" s="21">
        <v>273818.70056371012</v>
      </c>
      <c r="Y349" s="21">
        <v>1891.7864594292887</v>
      </c>
      <c r="Z349" s="18">
        <v>40.060303709614914</v>
      </c>
      <c r="AA349" s="18">
        <v>13.965462839349181</v>
      </c>
      <c r="AB349" s="21">
        <v>255.20750389498284</v>
      </c>
      <c r="AC349" s="21">
        <v>177.74510960516517</v>
      </c>
      <c r="AD349" s="21">
        <v>1540.9484903498058</v>
      </c>
      <c r="AE349" s="18">
        <v>872.56565661528793</v>
      </c>
      <c r="AH349" s="21">
        <f t="shared" si="20"/>
        <v>1433.1021415976506</v>
      </c>
      <c r="AI349" s="21">
        <f t="shared" si="21"/>
        <v>1527.8772064143395</v>
      </c>
      <c r="AM349" s="20">
        <f t="shared" si="22"/>
        <v>0.61581192650440153</v>
      </c>
      <c r="AN349" s="20">
        <f t="shared" si="24"/>
        <v>1.3096464374178007</v>
      </c>
    </row>
    <row r="350" spans="1:40">
      <c r="A350" s="18" t="s">
        <v>430</v>
      </c>
      <c r="B350" s="18" t="s">
        <v>902</v>
      </c>
      <c r="C350" s="18">
        <v>99.947999999999993</v>
      </c>
      <c r="D350" s="18">
        <v>39.780700000000003</v>
      </c>
      <c r="E350" s="19">
        <v>1.49E-2</v>
      </c>
      <c r="F350" s="19">
        <v>5.5800000000000002E-2</v>
      </c>
      <c r="G350" s="18">
        <v>13.8872</v>
      </c>
      <c r="H350" s="18">
        <v>0.20100000000000001</v>
      </c>
      <c r="I350" s="18">
        <v>45.393599999999999</v>
      </c>
      <c r="J350" s="18">
        <v>0.29949999999999999</v>
      </c>
      <c r="K350" s="19">
        <v>6.0000000000000001E-3</v>
      </c>
      <c r="L350" s="19">
        <v>2.8999999999999998E-3</v>
      </c>
      <c r="M350" s="19">
        <v>8.0199999999999994E-2</v>
      </c>
      <c r="N350" s="19">
        <v>2.3599999999999999E-2</v>
      </c>
      <c r="O350" s="20">
        <v>0.2545</v>
      </c>
      <c r="P350" s="20">
        <v>0.25234117263983241</v>
      </c>
      <c r="Q350" s="19"/>
      <c r="R350" s="18">
        <v>85.351568964078581</v>
      </c>
      <c r="S350" s="21">
        <v>185948.88346040482</v>
      </c>
      <c r="T350" s="18">
        <v>89.302091758925613</v>
      </c>
      <c r="U350" s="21">
        <v>295.32183916839034</v>
      </c>
      <c r="V350" s="21">
        <v>107945.87803642315</v>
      </c>
      <c r="W350" s="21">
        <v>1556.6598531523196</v>
      </c>
      <c r="X350" s="21">
        <v>273739.70286122605</v>
      </c>
      <c r="Y350" s="21">
        <v>2140.4988462375218</v>
      </c>
      <c r="Z350" s="18">
        <v>44.511448566238791</v>
      </c>
      <c r="AA350" s="18">
        <v>12.656200698160193</v>
      </c>
      <c r="AB350" s="21">
        <v>548.73034349537863</v>
      </c>
      <c r="AC350" s="21">
        <v>185.6099374638008</v>
      </c>
      <c r="AD350" s="21">
        <v>1999.85410909753</v>
      </c>
      <c r="AE350" s="18">
        <v>0</v>
      </c>
      <c r="AH350" s="21">
        <f t="shared" si="20"/>
        <v>1609.2376003414961</v>
      </c>
      <c r="AI350" s="21">
        <f t="shared" si="21"/>
        <v>1982.8901021542554</v>
      </c>
      <c r="AM350" s="20">
        <f t="shared" si="22"/>
        <v>0.78861782012206416</v>
      </c>
      <c r="AN350" s="20">
        <f t="shared" si="24"/>
        <v>1.4907818896044427</v>
      </c>
    </row>
    <row r="351" spans="1:40">
      <c r="A351" s="18" t="s">
        <v>431</v>
      </c>
      <c r="B351" s="18" t="s">
        <v>902</v>
      </c>
      <c r="C351" s="18">
        <v>99.959800000000001</v>
      </c>
      <c r="D351" s="18">
        <v>39.776000000000003</v>
      </c>
      <c r="E351" s="19">
        <v>1.47E-2</v>
      </c>
      <c r="F351" s="19">
        <v>5.6899999999999999E-2</v>
      </c>
      <c r="G351" s="18">
        <v>13.925599999999999</v>
      </c>
      <c r="H351" s="18">
        <v>0.19989999999999999</v>
      </c>
      <c r="I351" s="18">
        <v>45.388199999999998</v>
      </c>
      <c r="J351" s="18">
        <v>0.2974</v>
      </c>
      <c r="K351" s="19">
        <v>6.3E-3</v>
      </c>
      <c r="L351" s="19">
        <v>2.8999999999999998E-3</v>
      </c>
      <c r="M351" s="19">
        <v>3.5299999999999998E-2</v>
      </c>
      <c r="N351" s="19">
        <v>2.5000000000000001E-2</v>
      </c>
      <c r="O351" s="20">
        <v>0.2606</v>
      </c>
      <c r="P351" s="20">
        <v>0.25838942864416631</v>
      </c>
      <c r="Q351" s="19">
        <v>1.11E-2</v>
      </c>
      <c r="R351" s="18">
        <v>85.315521020226555</v>
      </c>
      <c r="S351" s="21">
        <v>185926.91401913649</v>
      </c>
      <c r="T351" s="18">
        <v>88.103405963503789</v>
      </c>
      <c r="U351" s="21">
        <v>301.14359585450558</v>
      </c>
      <c r="V351" s="21">
        <v>108244.36309580148</v>
      </c>
      <c r="W351" s="21">
        <v>1548.1408191300927</v>
      </c>
      <c r="X351" s="21">
        <v>273707.13892279746</v>
      </c>
      <c r="Y351" s="21">
        <v>2125.4903401370252</v>
      </c>
      <c r="Z351" s="18">
        <v>46.737020994550726</v>
      </c>
      <c r="AA351" s="18">
        <v>12.656200698160193</v>
      </c>
      <c r="AB351" s="21">
        <v>241.52345542876392</v>
      </c>
      <c r="AC351" s="21">
        <v>196.62069646589072</v>
      </c>
      <c r="AD351" s="21">
        <v>2047.7877439324805</v>
      </c>
      <c r="AE351" s="18">
        <v>89.184887554601261</v>
      </c>
      <c r="AH351" s="21">
        <f t="shared" si="20"/>
        <v>1600.4308274043035</v>
      </c>
      <c r="AI351" s="21">
        <f t="shared" si="21"/>
        <v>2030.4171340722944</v>
      </c>
      <c r="AM351" s="20">
        <f t="shared" si="22"/>
        <v>0.80984909991654253</v>
      </c>
      <c r="AN351" s="20">
        <f t="shared" si="24"/>
        <v>1.4785350309538474</v>
      </c>
    </row>
    <row r="352" spans="1:40">
      <c r="A352" s="18" t="s">
        <v>432</v>
      </c>
      <c r="B352" s="18" t="s">
        <v>902</v>
      </c>
      <c r="C352" s="18">
        <v>99.404399999999995</v>
      </c>
      <c r="D352" s="18">
        <v>39.957999999999998</v>
      </c>
      <c r="E352" s="19">
        <v>1.4500000000000001E-2</v>
      </c>
      <c r="F352" s="19">
        <v>5.1900000000000002E-2</v>
      </c>
      <c r="G352" s="18">
        <v>12.9169</v>
      </c>
      <c r="H352" s="18">
        <v>0.1804</v>
      </c>
      <c r="I352" s="18">
        <v>46.124699999999997</v>
      </c>
      <c r="J352" s="18">
        <v>0.2974</v>
      </c>
      <c r="K352" s="19">
        <v>4.8999999999999998E-3</v>
      </c>
      <c r="L352" s="19">
        <v>1.9E-3</v>
      </c>
      <c r="M352" s="19">
        <v>4.2799999999999998E-2</v>
      </c>
      <c r="N352" s="19">
        <v>2.3099999999999999E-2</v>
      </c>
      <c r="O352" s="20">
        <v>0.27429999999999999</v>
      </c>
      <c r="P352" s="20">
        <v>0.27197321671947355</v>
      </c>
      <c r="Q352" s="19"/>
      <c r="R352" s="18">
        <v>86.422735198905428</v>
      </c>
      <c r="S352" s="21">
        <v>186777.64557463431</v>
      </c>
      <c r="T352" s="18">
        <v>86.904720168081965</v>
      </c>
      <c r="U352" s="21">
        <v>274.68106546307274</v>
      </c>
      <c r="V352" s="21">
        <v>100403.68915322558</v>
      </c>
      <c r="W352" s="21">
        <v>1397.1215796451663</v>
      </c>
      <c r="X352" s="21">
        <v>278148.49830291473</v>
      </c>
      <c r="Y352" s="21">
        <v>2125.4903401370252</v>
      </c>
      <c r="Z352" s="18">
        <v>36.35101632909501</v>
      </c>
      <c r="AA352" s="18">
        <v>8.2919935608635758</v>
      </c>
      <c r="AB352" s="21">
        <v>292.83863717708482</v>
      </c>
      <c r="AC352" s="21">
        <v>181.67752353448302</v>
      </c>
      <c r="AD352" s="21">
        <v>2155.4419729880251</v>
      </c>
      <c r="AE352" s="18">
        <v>877.38646134796909</v>
      </c>
      <c r="AH352" s="21">
        <f t="shared" si="20"/>
        <v>1444.3107616995317</v>
      </c>
      <c r="AI352" s="21">
        <f t="shared" si="21"/>
        <v>2137.1581729701852</v>
      </c>
      <c r="AM352" s="20">
        <f t="shared" si="22"/>
        <v>0.77805318800614609</v>
      </c>
      <c r="AN352" s="20">
        <f t="shared" si="24"/>
        <v>1.438503678381156</v>
      </c>
    </row>
    <row r="353" spans="1:40">
      <c r="A353" s="18" t="s">
        <v>433</v>
      </c>
      <c r="B353" s="18" t="s">
        <v>902</v>
      </c>
      <c r="C353" s="18">
        <v>99.204899999999995</v>
      </c>
      <c r="D353" s="18">
        <v>39.977899999999998</v>
      </c>
      <c r="E353" s="19">
        <v>1.41E-2</v>
      </c>
      <c r="F353" s="19">
        <v>5.2699999999999997E-2</v>
      </c>
      <c r="G353" s="18">
        <v>12.922700000000001</v>
      </c>
      <c r="H353" s="18">
        <v>0.18140000000000001</v>
      </c>
      <c r="I353" s="18">
        <v>46.2074</v>
      </c>
      <c r="J353" s="18">
        <v>0.28760000000000002</v>
      </c>
      <c r="K353" s="19">
        <v>3.3999999999999998E-3</v>
      </c>
      <c r="L353" s="19">
        <v>2.7000000000000001E-3</v>
      </c>
      <c r="M353" s="19">
        <v>4.1099999999999998E-2</v>
      </c>
      <c r="N353" s="19">
        <v>2.29E-2</v>
      </c>
      <c r="O353" s="20">
        <v>0.27460000000000001</v>
      </c>
      <c r="P353" s="20">
        <v>0.27227067193280147</v>
      </c>
      <c r="Q353" s="19">
        <v>1.14E-2</v>
      </c>
      <c r="R353" s="18">
        <v>86.438479441604812</v>
      </c>
      <c r="S353" s="21">
        <v>186870.66512383436</v>
      </c>
      <c r="T353" s="18">
        <v>84.507348577238332</v>
      </c>
      <c r="U353" s="21">
        <v>278.91507032570195</v>
      </c>
      <c r="V353" s="21">
        <v>100448.77283406918</v>
      </c>
      <c r="W353" s="21">
        <v>1404.8661560290088</v>
      </c>
      <c r="X353" s="21">
        <v>278647.20898958918</v>
      </c>
      <c r="Y353" s="21">
        <v>2055.4506450013737</v>
      </c>
      <c r="Z353" s="18">
        <v>25.223154187535311</v>
      </c>
      <c r="AA353" s="18">
        <v>11.783359270700871</v>
      </c>
      <c r="AB353" s="21">
        <v>281.20719598079876</v>
      </c>
      <c r="AC353" s="21">
        <v>180.10455796275588</v>
      </c>
      <c r="AD353" s="21">
        <v>2157.7993648651541</v>
      </c>
      <c r="AE353" s="18">
        <v>91.595289920941823</v>
      </c>
      <c r="AH353" s="21">
        <f t="shared" si="20"/>
        <v>1452.3169189151611</v>
      </c>
      <c r="AI353" s="21">
        <f t="shared" si="21"/>
        <v>2139.4955679825484</v>
      </c>
      <c r="AM353" s="20">
        <f t="shared" si="22"/>
        <v>0.77785921132602043</v>
      </c>
      <c r="AN353" s="20">
        <f t="shared" si="24"/>
        <v>1.4458284336775682</v>
      </c>
    </row>
    <row r="354" spans="1:40">
      <c r="A354" s="18" t="s">
        <v>434</v>
      </c>
      <c r="B354" s="18" t="s">
        <v>902</v>
      </c>
      <c r="C354" s="18">
        <v>99.184799999999996</v>
      </c>
      <c r="D354" s="18">
        <v>39.975900000000003</v>
      </c>
      <c r="E354" s="19">
        <v>1.4200000000000001E-2</v>
      </c>
      <c r="F354" s="19">
        <v>5.0599999999999999E-2</v>
      </c>
      <c r="G354" s="18">
        <v>12.9556</v>
      </c>
      <c r="H354" s="18">
        <v>0.18060000000000001</v>
      </c>
      <c r="I354" s="18">
        <v>46.1663</v>
      </c>
      <c r="J354" s="18">
        <v>0.29570000000000002</v>
      </c>
      <c r="K354" s="19">
        <v>4.1999999999999997E-3</v>
      </c>
      <c r="L354" s="19">
        <v>3.2000000000000002E-3</v>
      </c>
      <c r="M354" s="19">
        <v>4.3099999999999999E-2</v>
      </c>
      <c r="N354" s="19">
        <v>2.29E-2</v>
      </c>
      <c r="O354" s="20">
        <v>0.2772</v>
      </c>
      <c r="P354" s="20">
        <v>0.2748486171149766</v>
      </c>
      <c r="Q354" s="19">
        <v>1.0500000000000001E-2</v>
      </c>
      <c r="R354" s="18">
        <v>86.398191626308346</v>
      </c>
      <c r="S354" s="21">
        <v>186861.31642542232</v>
      </c>
      <c r="T354" s="18">
        <v>85.106691474949244</v>
      </c>
      <c r="U354" s="21">
        <v>267.80080756130019</v>
      </c>
      <c r="V354" s="21">
        <v>100704.5061271303</v>
      </c>
      <c r="W354" s="21">
        <v>1398.6704949219347</v>
      </c>
      <c r="X354" s="21">
        <v>278399.36123599403</v>
      </c>
      <c r="Y354" s="21">
        <v>2113.3405971032894</v>
      </c>
      <c r="Z354" s="18">
        <v>31.158013996367149</v>
      </c>
      <c r="AA354" s="18">
        <v>13.965462839349181</v>
      </c>
      <c r="AB354" s="21">
        <v>294.8912444470177</v>
      </c>
      <c r="AC354" s="21">
        <v>180.10455796275588</v>
      </c>
      <c r="AD354" s="21">
        <v>2178.2300944669364</v>
      </c>
      <c r="AE354" s="18">
        <v>84.364082821920107</v>
      </c>
      <c r="AH354" s="21">
        <f t="shared" si="20"/>
        <v>1445.9119931426574</v>
      </c>
      <c r="AI354" s="21">
        <f t="shared" si="21"/>
        <v>2159.752991423024</v>
      </c>
      <c r="AM354" s="20">
        <f t="shared" si="22"/>
        <v>0.78792417094879685</v>
      </c>
      <c r="AN354" s="20">
        <f t="shared" si="24"/>
        <v>1.4357967172961701</v>
      </c>
    </row>
    <row r="355" spans="1:40">
      <c r="A355" s="18" t="s">
        <v>435</v>
      </c>
      <c r="B355" s="18" t="s">
        <v>902</v>
      </c>
      <c r="C355" s="18">
        <v>99.568299999999994</v>
      </c>
      <c r="D355" s="18">
        <v>39.781700000000001</v>
      </c>
      <c r="E355" s="19">
        <v>1.47E-2</v>
      </c>
      <c r="F355" s="19">
        <v>4.7899999999999998E-2</v>
      </c>
      <c r="G355" s="18">
        <v>13.5686</v>
      </c>
      <c r="H355" s="18">
        <v>0.18990000000000001</v>
      </c>
      <c r="I355" s="18">
        <v>45.737400000000001</v>
      </c>
      <c r="J355" s="18">
        <v>0.29659999999999997</v>
      </c>
      <c r="K355" s="19">
        <v>6.7999999999999996E-3</v>
      </c>
      <c r="L355" s="19">
        <v>3.8E-3</v>
      </c>
      <c r="M355" s="19">
        <v>4.5100000000000001E-2</v>
      </c>
      <c r="N355" s="19">
        <v>2.3800000000000002E-2</v>
      </c>
      <c r="O355" s="20">
        <v>0.27360000000000001</v>
      </c>
      <c r="P355" s="20">
        <v>0.27127915455504181</v>
      </c>
      <c r="Q355" s="19">
        <v>0.01</v>
      </c>
      <c r="R355" s="18">
        <v>85.731916642026619</v>
      </c>
      <c r="S355" s="21">
        <v>185953.55780961085</v>
      </c>
      <c r="T355" s="18">
        <v>88.103405963503789</v>
      </c>
      <c r="U355" s="21">
        <v>253.51104114992646</v>
      </c>
      <c r="V355" s="21">
        <v>105469.38480939364</v>
      </c>
      <c r="W355" s="21">
        <v>1470.695055291669</v>
      </c>
      <c r="X355" s="21">
        <v>275812.94027451094</v>
      </c>
      <c r="Y355" s="21">
        <v>2119.7728140035019</v>
      </c>
      <c r="Z355" s="18">
        <v>50.446308375070622</v>
      </c>
      <c r="AA355" s="18">
        <v>16.583987121727152</v>
      </c>
      <c r="AB355" s="21">
        <v>308.57529291323664</v>
      </c>
      <c r="AC355" s="21">
        <v>187.18290303552797</v>
      </c>
      <c r="AD355" s="21">
        <v>2149.9413919413919</v>
      </c>
      <c r="AE355" s="18">
        <v>80.346745544685831</v>
      </c>
      <c r="AH355" s="21">
        <f t="shared" si="20"/>
        <v>1520.3692552480102</v>
      </c>
      <c r="AI355" s="21">
        <f t="shared" si="21"/>
        <v>2131.704251274673</v>
      </c>
      <c r="AM355" s="20">
        <f t="shared" si="22"/>
        <v>0.82212602410397229</v>
      </c>
      <c r="AN355" s="20">
        <f t="shared" si="24"/>
        <v>1.4415266174119168</v>
      </c>
    </row>
    <row r="356" spans="1:40">
      <c r="A356" s="18" t="s">
        <v>436</v>
      </c>
      <c r="B356" s="18" t="s">
        <v>902</v>
      </c>
      <c r="C356" s="18">
        <v>99.591700000000003</v>
      </c>
      <c r="D356" s="18">
        <v>39.782400000000003</v>
      </c>
      <c r="E356" s="19">
        <v>1.5100000000000001E-2</v>
      </c>
      <c r="F356" s="19">
        <v>4.8000000000000001E-2</v>
      </c>
      <c r="G356" s="18">
        <v>13.555300000000001</v>
      </c>
      <c r="H356" s="18">
        <v>0.19070000000000001</v>
      </c>
      <c r="I356" s="18">
        <v>45.726700000000001</v>
      </c>
      <c r="J356" s="18">
        <v>0.29509999999999997</v>
      </c>
      <c r="K356" s="19">
        <v>7.1999999999999998E-3</v>
      </c>
      <c r="L356" s="19">
        <v>2.7199999999999998E-2</v>
      </c>
      <c r="M356" s="19">
        <v>4.6399999999999997E-2</v>
      </c>
      <c r="N356" s="19">
        <v>2.4400000000000002E-2</v>
      </c>
      <c r="O356" s="20">
        <v>0.27050000000000002</v>
      </c>
      <c r="P356" s="20">
        <v>0.26820545068398688</v>
      </c>
      <c r="Q356" s="19">
        <v>1.09E-2</v>
      </c>
      <c r="R356" s="18">
        <v>85.741048228822109</v>
      </c>
      <c r="S356" s="21">
        <v>185956.82985405507</v>
      </c>
      <c r="T356" s="18">
        <v>90.500777554347422</v>
      </c>
      <c r="U356" s="21">
        <v>254.04029175775514</v>
      </c>
      <c r="V356" s="21">
        <v>105366.00326539022</v>
      </c>
      <c r="W356" s="21">
        <v>1476.8907163987431</v>
      </c>
      <c r="X356" s="21">
        <v>275748.41543355066</v>
      </c>
      <c r="Y356" s="21">
        <v>2109.0524525031474</v>
      </c>
      <c r="Z356" s="18">
        <v>53.413738279486537</v>
      </c>
      <c r="AA356" s="18">
        <v>118.70643413446803</v>
      </c>
      <c r="AB356" s="21">
        <v>317.4699244162789</v>
      </c>
      <c r="AC356" s="21">
        <v>191.90179975070933</v>
      </c>
      <c r="AD356" s="21">
        <v>2125.5816758777282</v>
      </c>
      <c r="AE356" s="18">
        <v>87.577952643707533</v>
      </c>
      <c r="AH356" s="21">
        <f t="shared" si="20"/>
        <v>1526.7741810205139</v>
      </c>
      <c r="AI356" s="21">
        <f t="shared" si="21"/>
        <v>2107.5511694802594</v>
      </c>
      <c r="AM356" s="20">
        <f t="shared" si="22"/>
        <v>0.81220428936737354</v>
      </c>
      <c r="AN356" s="20">
        <f t="shared" si="24"/>
        <v>1.4490197347383078</v>
      </c>
    </row>
    <row r="357" spans="1:40">
      <c r="A357" s="18" t="s">
        <v>437</v>
      </c>
      <c r="B357" s="18" t="s">
        <v>902</v>
      </c>
      <c r="C357" s="18">
        <v>99.504300000000001</v>
      </c>
      <c r="D357" s="18">
        <v>39.7973</v>
      </c>
      <c r="E357" s="19">
        <v>1.55E-2</v>
      </c>
      <c r="F357" s="19">
        <v>5.4899999999999997E-2</v>
      </c>
      <c r="G357" s="18">
        <v>13.5472</v>
      </c>
      <c r="H357" s="18">
        <v>0.1913</v>
      </c>
      <c r="I357" s="18">
        <v>45.736699999999999</v>
      </c>
      <c r="J357" s="18">
        <v>0.29709999999999998</v>
      </c>
      <c r="K357" s="19">
        <v>5.1000000000000004E-3</v>
      </c>
      <c r="L357" s="19">
        <v>3.5999999999999999E-3</v>
      </c>
      <c r="M357" s="19">
        <v>4.5999999999999999E-2</v>
      </c>
      <c r="N357" s="19">
        <v>2.35E-2</v>
      </c>
      <c r="O357" s="20">
        <v>0.2722</v>
      </c>
      <c r="P357" s="20">
        <v>0.26989103022617827</v>
      </c>
      <c r="Q357" s="19">
        <v>9.4999999999999998E-3</v>
      </c>
      <c r="R357" s="18">
        <v>85.751026409353443</v>
      </c>
      <c r="S357" s="21">
        <v>186026.47765722495</v>
      </c>
      <c r="T357" s="18">
        <v>92.89814914519107</v>
      </c>
      <c r="U357" s="21">
        <v>290.55858369793242</v>
      </c>
      <c r="V357" s="21">
        <v>105303.0415731776</v>
      </c>
      <c r="W357" s="21">
        <v>1481.5374622290483</v>
      </c>
      <c r="X357" s="21">
        <v>275808.71902323316</v>
      </c>
      <c r="Y357" s="21">
        <v>2123.3462678369538</v>
      </c>
      <c r="Z357" s="18">
        <v>37.834731281302972</v>
      </c>
      <c r="AA357" s="18">
        <v>15.711145694267829</v>
      </c>
      <c r="AB357" s="21">
        <v>314.7331147230351</v>
      </c>
      <c r="AC357" s="21">
        <v>184.82345467793724</v>
      </c>
      <c r="AD357" s="21">
        <v>2138.9402298481241</v>
      </c>
      <c r="AE357" s="18">
        <v>76.329408267451512</v>
      </c>
      <c r="AH357" s="21">
        <f t="shared" si="20"/>
        <v>1531.5778753498914</v>
      </c>
      <c r="AI357" s="21">
        <f t="shared" si="21"/>
        <v>2120.7964078836476</v>
      </c>
      <c r="AM357" s="20">
        <f t="shared" si="22"/>
        <v>0.81664173904257875</v>
      </c>
      <c r="AN357" s="20">
        <f t="shared" si="24"/>
        <v>1.4544478986255696</v>
      </c>
    </row>
    <row r="358" spans="1:40">
      <c r="A358" s="18" t="s">
        <v>438</v>
      </c>
      <c r="B358" s="18" t="s">
        <v>902</v>
      </c>
      <c r="C358" s="18">
        <v>99.316599999999994</v>
      </c>
      <c r="D358" s="18">
        <v>39.912799999999997</v>
      </c>
      <c r="E358" s="19">
        <v>1.54E-2</v>
      </c>
      <c r="F358" s="19">
        <v>4.9700000000000001E-2</v>
      </c>
      <c r="G358" s="18">
        <v>13.1096</v>
      </c>
      <c r="H358" s="18">
        <v>0.18540000000000001</v>
      </c>
      <c r="I358" s="18">
        <v>46.024500000000003</v>
      </c>
      <c r="J358" s="18">
        <v>0.2974</v>
      </c>
      <c r="K358" s="19">
        <v>5.8999999999999999E-3</v>
      </c>
      <c r="L358" s="19">
        <v>4.02E-2</v>
      </c>
      <c r="M358" s="19">
        <v>5.96E-2</v>
      </c>
      <c r="N358" s="19">
        <v>2.2700000000000001E-2</v>
      </c>
      <c r="O358" s="20">
        <v>0.26790000000000003</v>
      </c>
      <c r="P358" s="20">
        <v>0.2656275055018118</v>
      </c>
      <c r="Q358" s="19">
        <v>8.8999999999999999E-3</v>
      </c>
      <c r="R358" s="18">
        <v>86.222223977671192</v>
      </c>
      <c r="S358" s="21">
        <v>186566.36499052166</v>
      </c>
      <c r="T358" s="18">
        <v>92.298806247480172</v>
      </c>
      <c r="U358" s="21">
        <v>263.03755209084233</v>
      </c>
      <c r="V358" s="21">
        <v>101901.55558401212</v>
      </c>
      <c r="W358" s="21">
        <v>1435.8444615643784</v>
      </c>
      <c r="X358" s="21">
        <v>277544.25633429596</v>
      </c>
      <c r="Y358" s="21">
        <v>2125.4903401370252</v>
      </c>
      <c r="Z358" s="18">
        <v>43.769591090134803</v>
      </c>
      <c r="AA358" s="18">
        <v>175.44112691932409</v>
      </c>
      <c r="AB358" s="21">
        <v>407.78464429332377</v>
      </c>
      <c r="AC358" s="21">
        <v>178.53159239102877</v>
      </c>
      <c r="AD358" s="21">
        <v>2105.1509462759464</v>
      </c>
      <c r="AE358" s="18">
        <v>71.508603534770373</v>
      </c>
      <c r="AH358" s="21">
        <f t="shared" si="20"/>
        <v>1484.3415477776784</v>
      </c>
      <c r="AI358" s="21">
        <f t="shared" si="21"/>
        <v>2087.2937460397843</v>
      </c>
      <c r="AM358" s="20">
        <f t="shared" si="22"/>
        <v>0.77291513432110681</v>
      </c>
      <c r="AN358" s="20">
        <f t="shared" si="24"/>
        <v>1.456642677602622</v>
      </c>
    </row>
    <row r="359" spans="1:40">
      <c r="A359" s="18" t="s">
        <v>439</v>
      </c>
      <c r="B359" s="18" t="s">
        <v>902</v>
      </c>
      <c r="C359" s="18">
        <v>99.275899999999993</v>
      </c>
      <c r="D359" s="18">
        <v>39.888800000000003</v>
      </c>
      <c r="E359" s="19">
        <v>1.5100000000000001E-2</v>
      </c>
      <c r="F359" s="19">
        <v>4.6399999999999997E-2</v>
      </c>
      <c r="G359" s="18">
        <v>13.1653</v>
      </c>
      <c r="H359" s="18">
        <v>0.1847</v>
      </c>
      <c r="I359" s="18">
        <v>45.993000000000002</v>
      </c>
      <c r="J359" s="18">
        <v>0.30740000000000001</v>
      </c>
      <c r="K359" s="19">
        <v>6.4999999999999997E-3</v>
      </c>
      <c r="L359" s="19">
        <v>4.3200000000000002E-2</v>
      </c>
      <c r="M359" s="19">
        <v>5.6800000000000003E-2</v>
      </c>
      <c r="N359" s="19">
        <v>2.29E-2</v>
      </c>
      <c r="O359" s="20">
        <v>0.2697</v>
      </c>
      <c r="P359" s="20">
        <v>0.26741223678177917</v>
      </c>
      <c r="Q359" s="19"/>
      <c r="R359" s="18">
        <v>86.163619574084933</v>
      </c>
      <c r="S359" s="21">
        <v>186454.18060957693</v>
      </c>
      <c r="T359" s="18">
        <v>90.500777554347422</v>
      </c>
      <c r="U359" s="21">
        <v>245.57228203249662</v>
      </c>
      <c r="V359" s="21">
        <v>102334.51438107912</v>
      </c>
      <c r="W359" s="21">
        <v>1430.4232580956887</v>
      </c>
      <c r="X359" s="21">
        <v>277354.30002679606</v>
      </c>
      <c r="Y359" s="21">
        <v>2196.9594168060576</v>
      </c>
      <c r="Z359" s="18">
        <v>48.22073594675868</v>
      </c>
      <c r="AA359" s="18">
        <v>188.53374833121393</v>
      </c>
      <c r="AB359" s="21">
        <v>388.62697644061728</v>
      </c>
      <c r="AC359" s="21">
        <v>180.10455796275588</v>
      </c>
      <c r="AD359" s="21">
        <v>2119.2952975387184</v>
      </c>
      <c r="AE359" s="18">
        <v>0</v>
      </c>
      <c r="AH359" s="21">
        <f t="shared" si="20"/>
        <v>1478.7372377267379</v>
      </c>
      <c r="AI359" s="21">
        <f t="shared" si="21"/>
        <v>2101.3181161139596</v>
      </c>
      <c r="AM359" s="20">
        <f t="shared" si="22"/>
        <v>0.78194949594355001</v>
      </c>
      <c r="AN359" s="20">
        <f t="shared" si="24"/>
        <v>1.4450034249638706</v>
      </c>
    </row>
    <row r="360" spans="1:40">
      <c r="A360" s="18" t="s">
        <v>440</v>
      </c>
      <c r="B360" s="18" t="s">
        <v>902</v>
      </c>
      <c r="C360" s="18">
        <v>99.366299999999995</v>
      </c>
      <c r="D360" s="18">
        <v>39.9129</v>
      </c>
      <c r="E360" s="19">
        <v>1.49E-2</v>
      </c>
      <c r="F360" s="19">
        <v>4.9799999999999997E-2</v>
      </c>
      <c r="G360" s="18">
        <v>13.123200000000001</v>
      </c>
      <c r="H360" s="18">
        <v>0.18490000000000001</v>
      </c>
      <c r="I360" s="18">
        <v>46.021599999999999</v>
      </c>
      <c r="J360" s="18">
        <v>0.29830000000000001</v>
      </c>
      <c r="K360" s="19">
        <v>6.1999999999999998E-3</v>
      </c>
      <c r="L360" s="19">
        <v>2.75E-2</v>
      </c>
      <c r="M360" s="19">
        <v>5.8799999999999998E-2</v>
      </c>
      <c r="N360" s="19">
        <v>2.2200000000000001E-2</v>
      </c>
      <c r="O360" s="20">
        <v>0.26919999999999999</v>
      </c>
      <c r="P360" s="20">
        <v>0.26691647809289931</v>
      </c>
      <c r="Q360" s="19">
        <v>1.0500000000000001E-2</v>
      </c>
      <c r="R360" s="18">
        <v>86.209152719317558</v>
      </c>
      <c r="S360" s="21">
        <v>186566.83242544226</v>
      </c>
      <c r="T360" s="18">
        <v>89.302091758925613</v>
      </c>
      <c r="U360" s="21">
        <v>263.56680269867093</v>
      </c>
      <c r="V360" s="21">
        <v>102007.26904254194</v>
      </c>
      <c r="W360" s="21">
        <v>1431.9721733724573</v>
      </c>
      <c r="X360" s="21">
        <v>277526.76829328807</v>
      </c>
      <c r="Y360" s="21">
        <v>2131.9225570372378</v>
      </c>
      <c r="Z360" s="18">
        <v>45.995163518446745</v>
      </c>
      <c r="AA360" s="18">
        <v>120.01569627565702</v>
      </c>
      <c r="AB360" s="21">
        <v>402.31102490683617</v>
      </c>
      <c r="AC360" s="21">
        <v>174.59917846171092</v>
      </c>
      <c r="AD360" s="21">
        <v>2115.3663110768371</v>
      </c>
      <c r="AE360" s="18">
        <v>84.364082821920107</v>
      </c>
      <c r="AH360" s="21">
        <f t="shared" si="20"/>
        <v>1480.3384691698639</v>
      </c>
      <c r="AI360" s="21">
        <f t="shared" si="21"/>
        <v>2097.4224577600216</v>
      </c>
      <c r="AM360" s="20">
        <f t="shared" si="22"/>
        <v>0.77752045953818372</v>
      </c>
      <c r="AN360" s="20">
        <f t="shared" si="24"/>
        <v>1.4512088041024718</v>
      </c>
    </row>
    <row r="361" spans="1:40">
      <c r="A361" s="18" t="s">
        <v>441</v>
      </c>
      <c r="B361" s="18" t="s">
        <v>902</v>
      </c>
      <c r="C361" s="18">
        <v>99.147599999999997</v>
      </c>
      <c r="D361" s="18">
        <v>40.485100000000003</v>
      </c>
      <c r="E361" s="19">
        <v>1.43E-2</v>
      </c>
      <c r="F361" s="19">
        <v>4.3799999999999999E-2</v>
      </c>
      <c r="G361" s="18">
        <v>10.257400000000001</v>
      </c>
      <c r="H361" s="18">
        <v>0.1469</v>
      </c>
      <c r="I361" s="18">
        <v>48.311799999999998</v>
      </c>
      <c r="J361" s="18">
        <v>0.24990000000000001</v>
      </c>
      <c r="K361" s="19">
        <v>6.6E-3</v>
      </c>
      <c r="L361" s="19">
        <v>2.6100000000000002E-2</v>
      </c>
      <c r="M361" s="19">
        <v>7.0599999999999996E-2</v>
      </c>
      <c r="N361" s="19">
        <v>2.0299999999999999E-2</v>
      </c>
      <c r="O361" s="20">
        <v>0.35749999999999998</v>
      </c>
      <c r="P361" s="20">
        <v>0.35446746254907691</v>
      </c>
      <c r="Q361" s="19">
        <v>9.7000000000000003E-3</v>
      </c>
      <c r="R361" s="18">
        <v>89.356821995486996</v>
      </c>
      <c r="S361" s="21">
        <v>189241.49504113392</v>
      </c>
      <c r="T361" s="18">
        <v>85.706034372660142</v>
      </c>
      <c r="U361" s="21">
        <v>231.81176622895154</v>
      </c>
      <c r="V361" s="21">
        <v>79731.26687675032</v>
      </c>
      <c r="W361" s="21">
        <v>1137.6782707864465</v>
      </c>
      <c r="X361" s="21">
        <v>291337.49640237784</v>
      </c>
      <c r="Y361" s="21">
        <v>1786.012225959121</v>
      </c>
      <c r="Z361" s="18">
        <v>48.96259342286266</v>
      </c>
      <c r="AA361" s="18">
        <v>113.90580628344176</v>
      </c>
      <c r="AB361" s="21">
        <v>483.04691085752785</v>
      </c>
      <c r="AC361" s="21">
        <v>159.65600553030322</v>
      </c>
      <c r="AD361" s="21">
        <v>2809.225320245057</v>
      </c>
      <c r="AE361" s="18">
        <v>77.93634317834524</v>
      </c>
      <c r="AH361" s="21">
        <f t="shared" si="20"/>
        <v>1176.1044949759491</v>
      </c>
      <c r="AI361" s="21">
        <f t="shared" si="21"/>
        <v>2785.3957230654082</v>
      </c>
      <c r="AM361" s="20">
        <f t="shared" si="22"/>
        <v>0.76880970177635843</v>
      </c>
      <c r="AN361" s="20">
        <f t="shared" si="24"/>
        <v>1.4750856734710958</v>
      </c>
    </row>
    <row r="362" spans="1:40">
      <c r="A362" s="18" t="s">
        <v>442</v>
      </c>
      <c r="B362" s="18" t="s">
        <v>902</v>
      </c>
      <c r="C362" s="18">
        <v>99.043300000000002</v>
      </c>
      <c r="D362" s="18">
        <v>40.467100000000002</v>
      </c>
      <c r="E362" s="19">
        <v>1.4200000000000001E-2</v>
      </c>
      <c r="F362" s="19">
        <v>4.48E-2</v>
      </c>
      <c r="G362" s="18">
        <v>10.1471</v>
      </c>
      <c r="H362" s="18">
        <v>0.14560000000000001</v>
      </c>
      <c r="I362" s="18">
        <v>48.261699999999998</v>
      </c>
      <c r="J362" s="18">
        <v>0.25950000000000001</v>
      </c>
      <c r="K362" s="19">
        <v>6.1999999999999998E-3</v>
      </c>
      <c r="L362" s="19">
        <v>1.9E-3</v>
      </c>
      <c r="M362" s="19">
        <v>7.51E-2</v>
      </c>
      <c r="N362" s="19"/>
      <c r="O362" s="20">
        <v>0.35649999999999998</v>
      </c>
      <c r="P362" s="20">
        <v>0.35347594517131725</v>
      </c>
      <c r="Q362" s="19"/>
      <c r="R362" s="18">
        <v>89.449418764719923</v>
      </c>
      <c r="S362" s="21">
        <v>189157.35675542531</v>
      </c>
      <c r="T362" s="18">
        <v>85.106691474949244</v>
      </c>
      <c r="U362" s="21">
        <v>237.10427230723812</v>
      </c>
      <c r="V362" s="21">
        <v>78873.899635879759</v>
      </c>
      <c r="W362" s="21">
        <v>1127.6103214874513</v>
      </c>
      <c r="X362" s="21">
        <v>291035.37541806843</v>
      </c>
      <c r="Y362" s="21">
        <v>1854.6225395613922</v>
      </c>
      <c r="Z362" s="18">
        <v>45.995163518446745</v>
      </c>
      <c r="AA362" s="18">
        <v>8.2919935608635758</v>
      </c>
      <c r="AB362" s="21">
        <v>513.83601990652039</v>
      </c>
      <c r="AC362" s="21">
        <v>810.86375222533331</v>
      </c>
      <c r="AD362" s="21">
        <v>2801.3673473212939</v>
      </c>
      <c r="AE362" s="18">
        <v>940.8603903282708</v>
      </c>
      <c r="AH362" s="21">
        <f t="shared" si="20"/>
        <v>1165.6964905956308</v>
      </c>
      <c r="AI362" s="21">
        <f t="shared" si="21"/>
        <v>2777.6044063575323</v>
      </c>
      <c r="AM362" s="20">
        <f t="shared" si="22"/>
        <v>0.75920243949194099</v>
      </c>
      <c r="AN362" s="20">
        <f t="shared" si="24"/>
        <v>1.4779242512124444</v>
      </c>
    </row>
    <row r="363" spans="1:40">
      <c r="A363" s="18" t="s">
        <v>443</v>
      </c>
      <c r="B363" s="18" t="s">
        <v>902</v>
      </c>
      <c r="C363" s="18">
        <v>98.730400000000003</v>
      </c>
      <c r="D363" s="18">
        <v>40.554900000000004</v>
      </c>
      <c r="E363" s="19">
        <v>1.3899999999999999E-2</v>
      </c>
      <c r="F363" s="19">
        <v>4.4999999999999998E-2</v>
      </c>
      <c r="G363" s="18">
        <v>10.1691</v>
      </c>
      <c r="H363" s="18">
        <v>0.1472</v>
      </c>
      <c r="I363" s="18">
        <v>48.313400000000001</v>
      </c>
      <c r="J363" s="18">
        <v>0.27229999999999999</v>
      </c>
      <c r="K363" s="19">
        <v>8.3999999999999995E-3</v>
      </c>
      <c r="L363" s="19">
        <v>1.1000000000000001E-3</v>
      </c>
      <c r="M363" s="19">
        <v>9.0700000000000003E-2</v>
      </c>
      <c r="N363" s="19">
        <v>1.9199999999999998E-2</v>
      </c>
      <c r="O363" s="20">
        <v>0.35670000000000002</v>
      </c>
      <c r="P363" s="20">
        <v>0.35367424864686925</v>
      </c>
      <c r="Q363" s="19">
        <v>8.2000000000000007E-3</v>
      </c>
      <c r="R363" s="18">
        <v>89.439079453017584</v>
      </c>
      <c r="S363" s="21">
        <v>189567.76461571493</v>
      </c>
      <c r="T363" s="18">
        <v>83.308662781816508</v>
      </c>
      <c r="U363" s="21">
        <v>238.16277352289541</v>
      </c>
      <c r="V363" s="21">
        <v>79044.906701148589</v>
      </c>
      <c r="W363" s="21">
        <v>1140.0016437015991</v>
      </c>
      <c r="X363" s="21">
        <v>291347.14497672708</v>
      </c>
      <c r="Y363" s="21">
        <v>1946.1029576977535</v>
      </c>
      <c r="Z363" s="18">
        <v>62.316027992734298</v>
      </c>
      <c r="AA363" s="18">
        <v>4.800627851026281</v>
      </c>
      <c r="AB363" s="21">
        <v>620.571597943028</v>
      </c>
      <c r="AC363" s="21">
        <v>151.00469488580404</v>
      </c>
      <c r="AD363" s="21">
        <v>2802.9389419060467</v>
      </c>
      <c r="AE363" s="18">
        <v>65.884331346642369</v>
      </c>
      <c r="AH363" s="21">
        <f t="shared" si="20"/>
        <v>1178.5063421406378</v>
      </c>
      <c r="AI363" s="21">
        <f t="shared" si="21"/>
        <v>2779.1626696991075</v>
      </c>
      <c r="AM363" s="20">
        <f t="shared" si="22"/>
        <v>0.76046067714059029</v>
      </c>
      <c r="AN363" s="20">
        <f t="shared" si="24"/>
        <v>1.4909326752656071</v>
      </c>
    </row>
    <row r="364" spans="1:40">
      <c r="A364" s="18" t="s">
        <v>444</v>
      </c>
      <c r="B364" s="18" t="s">
        <v>902</v>
      </c>
      <c r="C364" s="18">
        <v>99.321700000000007</v>
      </c>
      <c r="D364" s="18">
        <v>40.383899999999997</v>
      </c>
      <c r="E364" s="19">
        <v>1.47E-2</v>
      </c>
      <c r="F364" s="19">
        <v>4.4200000000000003E-2</v>
      </c>
      <c r="G364" s="18">
        <v>10.299899999999999</v>
      </c>
      <c r="H364" s="18">
        <v>0.1479</v>
      </c>
      <c r="I364" s="18">
        <v>48.156599999999997</v>
      </c>
      <c r="J364" s="18">
        <v>0.26860000000000001</v>
      </c>
      <c r="K364" s="19">
        <v>8.2000000000000007E-3</v>
      </c>
      <c r="L364" s="19">
        <v>1.8E-3</v>
      </c>
      <c r="M364" s="19">
        <v>8.4400000000000003E-2</v>
      </c>
      <c r="N364" s="19"/>
      <c r="O364" s="20">
        <v>0.34939999999999999</v>
      </c>
      <c r="P364" s="20">
        <v>0.3464361717892237</v>
      </c>
      <c r="Q364" s="19"/>
      <c r="R364" s="18">
        <v>89.286694823886933</v>
      </c>
      <c r="S364" s="21">
        <v>188768.45090148339</v>
      </c>
      <c r="T364" s="18">
        <v>88.103405963503789</v>
      </c>
      <c r="U364" s="21">
        <v>233.92876866026617</v>
      </c>
      <c r="V364" s="21">
        <v>80061.621434656001</v>
      </c>
      <c r="W364" s="21">
        <v>1145.4228471702888</v>
      </c>
      <c r="X364" s="21">
        <v>290401.58469050523</v>
      </c>
      <c r="Y364" s="21">
        <v>1919.6593993302117</v>
      </c>
      <c r="Z364" s="18">
        <v>60.832313040526344</v>
      </c>
      <c r="AA364" s="18">
        <v>7.8555728471339146</v>
      </c>
      <c r="AB364" s="21">
        <v>577.46684527443836</v>
      </c>
      <c r="AC364" s="21">
        <v>1064.897692059264</v>
      </c>
      <c r="AD364" s="21">
        <v>2745.5757395625815</v>
      </c>
      <c r="AE364" s="18">
        <v>843.64082821920113</v>
      </c>
      <c r="AH364" s="21">
        <f t="shared" si="20"/>
        <v>1184.1106521915783</v>
      </c>
      <c r="AI364" s="21">
        <f t="shared" si="21"/>
        <v>2722.2860577316183</v>
      </c>
      <c r="AM364" s="20">
        <f t="shared" si="22"/>
        <v>0.75693542001605341</v>
      </c>
      <c r="AN364" s="20">
        <f t="shared" si="24"/>
        <v>1.4789990896674701</v>
      </c>
    </row>
    <row r="365" spans="1:40">
      <c r="A365" s="18" t="s">
        <v>445</v>
      </c>
      <c r="B365" s="18" t="s">
        <v>902</v>
      </c>
      <c r="C365" s="18">
        <v>98.948099999999997</v>
      </c>
      <c r="D365" s="18">
        <v>40.5869</v>
      </c>
      <c r="E365" s="19">
        <v>1.3899999999999999E-2</v>
      </c>
      <c r="F365" s="19">
        <v>4.3700000000000003E-2</v>
      </c>
      <c r="G365" s="18">
        <v>10.2781</v>
      </c>
      <c r="H365" s="18">
        <v>0.14960000000000001</v>
      </c>
      <c r="I365" s="18">
        <v>48.267699999999998</v>
      </c>
      <c r="J365" s="18">
        <v>0.26519999999999999</v>
      </c>
      <c r="K365" s="19">
        <v>8.0000000000000002E-3</v>
      </c>
      <c r="L365" s="19">
        <v>3.8E-3</v>
      </c>
      <c r="M365" s="19"/>
      <c r="N365" s="19">
        <v>1.89E-2</v>
      </c>
      <c r="O365" s="20">
        <v>0.35659999999999997</v>
      </c>
      <c r="P365" s="20">
        <v>0.35357509690909322</v>
      </c>
      <c r="Q365" s="19">
        <v>7.6E-3</v>
      </c>
      <c r="R365" s="18">
        <v>89.328931419530207</v>
      </c>
      <c r="S365" s="21">
        <v>189717.34379030796</v>
      </c>
      <c r="T365" s="18">
        <v>83.308662781816508</v>
      </c>
      <c r="U365" s="21">
        <v>231.28251562112291</v>
      </c>
      <c r="V365" s="21">
        <v>79892.168979071444</v>
      </c>
      <c r="W365" s="21">
        <v>1158.5886270228209</v>
      </c>
      <c r="X365" s="21">
        <v>291071.55757187796</v>
      </c>
      <c r="Y365" s="21">
        <v>1895.3599132627405</v>
      </c>
      <c r="Z365" s="18">
        <v>59.348598088318383</v>
      </c>
      <c r="AA365" s="18">
        <v>16.583987121727152</v>
      </c>
      <c r="AB365" s="21">
        <v>0</v>
      </c>
      <c r="AC365" s="21">
        <v>148.64524652821336</v>
      </c>
      <c r="AD365" s="21">
        <v>2802.1531446136705</v>
      </c>
      <c r="AE365" s="18">
        <v>61.063526613961216</v>
      </c>
      <c r="AH365" s="21">
        <f t="shared" si="20"/>
        <v>1197.7211194581482</v>
      </c>
      <c r="AI365" s="21">
        <f t="shared" si="21"/>
        <v>2778.3835380283199</v>
      </c>
      <c r="AM365" s="20">
        <f t="shared" si="22"/>
        <v>0.76912390342168258</v>
      </c>
      <c r="AN365" s="20">
        <f t="shared" si="24"/>
        <v>1.4991721150691295</v>
      </c>
    </row>
    <row r="366" spans="1:40">
      <c r="A366" s="18" t="s">
        <v>446</v>
      </c>
      <c r="B366" s="18" t="s">
        <v>902</v>
      </c>
      <c r="C366" s="18">
        <v>99.05</v>
      </c>
      <c r="D366" s="18">
        <v>40.545200000000001</v>
      </c>
      <c r="E366" s="19">
        <v>1.41E-2</v>
      </c>
      <c r="F366" s="19">
        <v>4.2900000000000001E-2</v>
      </c>
      <c r="G366" s="18">
        <v>10.207000000000001</v>
      </c>
      <c r="H366" s="18">
        <v>0.14510000000000001</v>
      </c>
      <c r="I366" s="18">
        <v>48.2988</v>
      </c>
      <c r="J366" s="18">
        <v>0.26850000000000002</v>
      </c>
      <c r="K366" s="19">
        <v>7.4000000000000003E-3</v>
      </c>
      <c r="L366" s="19">
        <v>2.3999999999999998E-3</v>
      </c>
      <c r="M366" s="19">
        <v>8.5599999999999996E-2</v>
      </c>
      <c r="N366" s="19">
        <v>1.9699999999999999E-2</v>
      </c>
      <c r="O366" s="20">
        <v>0.3543</v>
      </c>
      <c r="P366" s="20">
        <v>0.35129460694024606</v>
      </c>
      <c r="Q366" s="19">
        <v>9.1000000000000004E-3</v>
      </c>
      <c r="R366" s="18">
        <v>89.401026253614674</v>
      </c>
      <c r="S366" s="21">
        <v>189522.42342841643</v>
      </c>
      <c r="T366" s="18">
        <v>84.507348577238332</v>
      </c>
      <c r="U366" s="21">
        <v>227.04851075849368</v>
      </c>
      <c r="V366" s="21">
        <v>79339.505236316269</v>
      </c>
      <c r="W366" s="21">
        <v>1123.7380332955302</v>
      </c>
      <c r="X366" s="21">
        <v>291259.10173579061</v>
      </c>
      <c r="Y366" s="21">
        <v>1918.9447085635213</v>
      </c>
      <c r="Z366" s="18">
        <v>54.897453231694506</v>
      </c>
      <c r="AA366" s="18">
        <v>10.474097129511886</v>
      </c>
      <c r="AB366" s="21">
        <v>585.67727435416964</v>
      </c>
      <c r="AC366" s="21">
        <v>154.93710881512186</v>
      </c>
      <c r="AD366" s="21">
        <v>2784.0798068890172</v>
      </c>
      <c r="AE366" s="18">
        <v>73.1155384456641</v>
      </c>
      <c r="AH366" s="21">
        <f t="shared" si="20"/>
        <v>1161.6934119878163</v>
      </c>
      <c r="AI366" s="21">
        <f t="shared" si="21"/>
        <v>2760.4635096002071</v>
      </c>
      <c r="AM366" s="20">
        <f t="shared" si="22"/>
        <v>0.75838836658010056</v>
      </c>
      <c r="AN366" s="20">
        <f t="shared" si="24"/>
        <v>1.4642055159376914</v>
      </c>
    </row>
    <row r="367" spans="1:40">
      <c r="A367" s="18" t="s">
        <v>447</v>
      </c>
      <c r="B367" s="18" t="s">
        <v>902</v>
      </c>
      <c r="C367" s="18">
        <v>98.829899999999995</v>
      </c>
      <c r="D367" s="18">
        <v>40.372399999999999</v>
      </c>
      <c r="E367" s="19">
        <v>1.3299999999999999E-2</v>
      </c>
      <c r="F367" s="19">
        <v>4.3200000000000002E-2</v>
      </c>
      <c r="G367" s="18">
        <v>11.1302</v>
      </c>
      <c r="H367" s="18">
        <v>0.15659999999999999</v>
      </c>
      <c r="I367" s="18">
        <v>47.546300000000002</v>
      </c>
      <c r="J367" s="18">
        <v>0.27400000000000002</v>
      </c>
      <c r="K367" s="19">
        <v>8.0999999999999996E-3</v>
      </c>
      <c r="L367" s="19">
        <v>4.0599999999999997E-2</v>
      </c>
      <c r="M367" s="19">
        <v>8.2799999999999999E-2</v>
      </c>
      <c r="N367" s="19">
        <v>2.1499999999999998E-2</v>
      </c>
      <c r="O367" s="20">
        <v>0.30149999999999999</v>
      </c>
      <c r="P367" s="20">
        <v>0.29894248939453621</v>
      </c>
      <c r="Q367" s="19">
        <v>9.4999999999999998E-3</v>
      </c>
      <c r="R367" s="18">
        <v>88.391968310566639</v>
      </c>
      <c r="S367" s="21">
        <v>188714.69588561406</v>
      </c>
      <c r="T367" s="18">
        <v>79.712605395551051</v>
      </c>
      <c r="U367" s="21">
        <v>228.63626258197962</v>
      </c>
      <c r="V367" s="21">
        <v>86515.583538870123</v>
      </c>
      <c r="W367" s="21">
        <v>1212.8006617097174</v>
      </c>
      <c r="X367" s="21">
        <v>286721.25661218131</v>
      </c>
      <c r="Y367" s="21">
        <v>1958.2527007314893</v>
      </c>
      <c r="Z367" s="18">
        <v>60.090455564422363</v>
      </c>
      <c r="AA367" s="18">
        <v>177.1868097742427</v>
      </c>
      <c r="AB367" s="21">
        <v>566.51960650146316</v>
      </c>
      <c r="AC367" s="21">
        <v>169.09379896066599</v>
      </c>
      <c r="AD367" s="21">
        <v>2369.1788365143625</v>
      </c>
      <c r="AE367" s="18">
        <v>76.329408267451512</v>
      </c>
      <c r="AH367" s="21">
        <f t="shared" si="20"/>
        <v>1253.7642199675533</v>
      </c>
      <c r="AI367" s="21">
        <f t="shared" si="21"/>
        <v>2349.081987424393</v>
      </c>
      <c r="AM367" s="20">
        <f t="shared" si="22"/>
        <v>0.71487859662328679</v>
      </c>
      <c r="AN367" s="20">
        <f t="shared" si="24"/>
        <v>1.4491773258447205</v>
      </c>
    </row>
    <row r="368" spans="1:40">
      <c r="A368" s="18" t="s">
        <v>448</v>
      </c>
      <c r="B368" s="18" t="s">
        <v>902</v>
      </c>
      <c r="C368" s="18">
        <v>99.403700000000001</v>
      </c>
      <c r="D368" s="18">
        <v>40.3003</v>
      </c>
      <c r="E368" s="19">
        <v>1.5599999999999999E-2</v>
      </c>
      <c r="F368" s="19">
        <v>4.6600000000000003E-2</v>
      </c>
      <c r="G368" s="18">
        <v>11.106199999999999</v>
      </c>
      <c r="H368" s="18">
        <v>0.15790000000000001</v>
      </c>
      <c r="I368" s="18">
        <v>47.593800000000002</v>
      </c>
      <c r="J368" s="18">
        <v>0.25650000000000001</v>
      </c>
      <c r="K368" s="19">
        <v>6.1999999999999998E-3</v>
      </c>
      <c r="L368" s="19">
        <v>8.9999999999999998E-4</v>
      </c>
      <c r="M368" s="19">
        <v>7.7299999999999994E-2</v>
      </c>
      <c r="N368" s="19">
        <v>2.12E-2</v>
      </c>
      <c r="O368" s="20">
        <v>0.2984</v>
      </c>
      <c r="P368" s="20">
        <v>0.29586878552348128</v>
      </c>
      <c r="Q368" s="19"/>
      <c r="R368" s="18">
        <v>88.424323229674911</v>
      </c>
      <c r="S368" s="21">
        <v>188377.67530785914</v>
      </c>
      <c r="T368" s="18">
        <v>93.497492042901968</v>
      </c>
      <c r="U368" s="21">
        <v>246.63078324815396</v>
      </c>
      <c r="V368" s="21">
        <v>86329.030376758659</v>
      </c>
      <c r="W368" s="21">
        <v>1222.8686110087128</v>
      </c>
      <c r="X368" s="21">
        <v>287007.69866317324</v>
      </c>
      <c r="Y368" s="21">
        <v>1833.1818165606821</v>
      </c>
      <c r="Z368" s="18">
        <v>45.995163518446745</v>
      </c>
      <c r="AA368" s="18">
        <v>3.9277864235669573</v>
      </c>
      <c r="AB368" s="21">
        <v>528.88847321936123</v>
      </c>
      <c r="AC368" s="21">
        <v>166.73435060307531</v>
      </c>
      <c r="AD368" s="21">
        <v>2344.8191204506988</v>
      </c>
      <c r="AE368" s="18">
        <v>956.12627198176119</v>
      </c>
      <c r="AH368" s="21">
        <f t="shared" si="20"/>
        <v>1264.1722243478719</v>
      </c>
      <c r="AI368" s="21">
        <f t="shared" si="21"/>
        <v>2324.9289056299795</v>
      </c>
      <c r="AM368" s="20">
        <f t="shared" si="22"/>
        <v>0.70529801820736582</v>
      </c>
      <c r="AN368" s="20">
        <f t="shared" si="24"/>
        <v>1.4643651374638977</v>
      </c>
    </row>
    <row r="369" spans="1:40">
      <c r="A369" s="18" t="s">
        <v>449</v>
      </c>
      <c r="B369" s="18" t="s">
        <v>902</v>
      </c>
      <c r="C369" s="18">
        <v>98.991600000000005</v>
      </c>
      <c r="D369" s="18">
        <v>40.316600000000001</v>
      </c>
      <c r="E369" s="19">
        <v>1.26E-2</v>
      </c>
      <c r="F369" s="19">
        <v>3.7199999999999997E-2</v>
      </c>
      <c r="G369" s="18">
        <v>11.1121</v>
      </c>
      <c r="H369" s="18">
        <v>0.1573</v>
      </c>
      <c r="I369" s="18">
        <v>47.569699999999997</v>
      </c>
      <c r="J369" s="18">
        <v>0.26879999999999998</v>
      </c>
      <c r="K369" s="19">
        <v>8.3000000000000001E-3</v>
      </c>
      <c r="L369" s="19">
        <v>4.3E-3</v>
      </c>
      <c r="M369" s="19">
        <v>8.1000000000000003E-2</v>
      </c>
      <c r="N369" s="19">
        <v>2.1100000000000001E-2</v>
      </c>
      <c r="O369" s="20">
        <v>0.29370000000000002</v>
      </c>
      <c r="P369" s="20">
        <v>0.29120865384801092</v>
      </c>
      <c r="Q369" s="19"/>
      <c r="R369" s="18">
        <v>88.413698515503654</v>
      </c>
      <c r="S369" s="21">
        <v>188453.86719991747</v>
      </c>
      <c r="T369" s="18">
        <v>75.517205111574668</v>
      </c>
      <c r="U369" s="21">
        <v>196.88122611226021</v>
      </c>
      <c r="V369" s="21">
        <v>86374.891362444396</v>
      </c>
      <c r="W369" s="21">
        <v>1218.2218651784071</v>
      </c>
      <c r="X369" s="21">
        <v>286862.36701203836</v>
      </c>
      <c r="Y369" s="21">
        <v>1921.0887808635921</v>
      </c>
      <c r="Z369" s="18">
        <v>61.574170516630325</v>
      </c>
      <c r="AA369" s="18">
        <v>18.76609069037546</v>
      </c>
      <c r="AB369" s="21">
        <v>554.20396288186623</v>
      </c>
      <c r="AC369" s="21">
        <v>165.94786781721174</v>
      </c>
      <c r="AD369" s="21">
        <v>2307.886647709016</v>
      </c>
      <c r="AE369" s="18">
        <v>943.2707926946116</v>
      </c>
      <c r="AH369" s="21">
        <f t="shared" si="20"/>
        <v>1259.3685300184941</v>
      </c>
      <c r="AI369" s="21">
        <f t="shared" si="21"/>
        <v>2288.3097171029658</v>
      </c>
      <c r="AM369" s="20">
        <f t="shared" si="22"/>
        <v>0.69490975950964196</v>
      </c>
      <c r="AN369" s="20">
        <f t="shared" si="24"/>
        <v>1.4580261811664224</v>
      </c>
    </row>
    <row r="370" spans="1:40">
      <c r="A370" s="18" t="s">
        <v>450</v>
      </c>
      <c r="B370" s="18" t="s">
        <v>902</v>
      </c>
      <c r="C370" s="18">
        <v>99.572699999999998</v>
      </c>
      <c r="D370" s="18">
        <v>40.021000000000001</v>
      </c>
      <c r="E370" s="19">
        <v>1.23E-2</v>
      </c>
      <c r="F370" s="19">
        <v>4.7899999999999998E-2</v>
      </c>
      <c r="G370" s="18">
        <v>12.8348</v>
      </c>
      <c r="H370" s="18">
        <v>0.182</v>
      </c>
      <c r="I370" s="18">
        <v>46.267699999999998</v>
      </c>
      <c r="J370" s="18">
        <v>0.28370000000000001</v>
      </c>
      <c r="K370" s="19">
        <v>2.5999999999999999E-3</v>
      </c>
      <c r="L370" s="19">
        <v>5.4000000000000003E-3</v>
      </c>
      <c r="M370" s="19">
        <v>3.9899999999999998E-2</v>
      </c>
      <c r="N370" s="19">
        <v>2.4E-2</v>
      </c>
      <c r="O370" s="20">
        <v>0.26979999999999998</v>
      </c>
      <c r="P370" s="20">
        <v>0.26751138851955508</v>
      </c>
      <c r="Q370" s="19">
        <v>8.8999999999999999E-3</v>
      </c>
      <c r="R370" s="18">
        <v>86.533492829004402</v>
      </c>
      <c r="S370" s="21">
        <v>187072.12957461437</v>
      </c>
      <c r="T370" s="18">
        <v>73.719176418441947</v>
      </c>
      <c r="U370" s="21">
        <v>253.51104114992646</v>
      </c>
      <c r="V370" s="21">
        <v>99765.521877835985</v>
      </c>
      <c r="W370" s="21">
        <v>1409.5129018593141</v>
      </c>
      <c r="X370" s="21">
        <v>279010.83963537472</v>
      </c>
      <c r="Y370" s="21">
        <v>2027.5777051004507</v>
      </c>
      <c r="Z370" s="18">
        <v>19.288294378703473</v>
      </c>
      <c r="AA370" s="18">
        <v>23.566718541401741</v>
      </c>
      <c r="AB370" s="21">
        <v>272.99676690106742</v>
      </c>
      <c r="AC370" s="21">
        <v>188.75586860725508</v>
      </c>
      <c r="AD370" s="21">
        <v>2120.0810948310946</v>
      </c>
      <c r="AE370" s="18">
        <v>71.508603534770373</v>
      </c>
      <c r="AH370" s="21">
        <f t="shared" si="20"/>
        <v>1457.1206132445386</v>
      </c>
      <c r="AI370" s="21">
        <f t="shared" si="21"/>
        <v>2102.0972477847467</v>
      </c>
      <c r="AM370" s="20">
        <f t="shared" si="22"/>
        <v>0.75807447884666845</v>
      </c>
      <c r="AN370" s="20">
        <f t="shared" si="24"/>
        <v>1.4605452723725532</v>
      </c>
    </row>
    <row r="371" spans="1:40">
      <c r="A371" s="18" t="s">
        <v>451</v>
      </c>
      <c r="B371" s="18" t="s">
        <v>902</v>
      </c>
      <c r="C371" s="18">
        <v>99.433499999999995</v>
      </c>
      <c r="D371" s="18">
        <v>39.906100000000002</v>
      </c>
      <c r="E371" s="19">
        <v>1.4500000000000001E-2</v>
      </c>
      <c r="F371" s="19">
        <v>5.0599999999999999E-2</v>
      </c>
      <c r="G371" s="18">
        <v>13.043900000000001</v>
      </c>
      <c r="H371" s="18">
        <v>0.1822</v>
      </c>
      <c r="I371" s="18">
        <v>46.060899999999997</v>
      </c>
      <c r="J371" s="18">
        <v>0.29930000000000001</v>
      </c>
      <c r="K371" s="19">
        <v>6.1999999999999998E-3</v>
      </c>
      <c r="L371" s="19">
        <v>7.1999999999999998E-3</v>
      </c>
      <c r="M371" s="19">
        <v>4.8800000000000003E-2</v>
      </c>
      <c r="N371" s="19"/>
      <c r="O371" s="20">
        <v>0.26040000000000002</v>
      </c>
      <c r="P371" s="20">
        <v>0.25819112516861437</v>
      </c>
      <c r="Q371" s="19">
        <v>1.04E-2</v>
      </c>
      <c r="R371" s="18">
        <v>86.291155130318344</v>
      </c>
      <c r="S371" s="21">
        <v>186535.04685084126</v>
      </c>
      <c r="T371" s="18">
        <v>86.904720168081965</v>
      </c>
      <c r="U371" s="21">
        <v>267.80080756130019</v>
      </c>
      <c r="V371" s="21">
        <v>101390.86630273201</v>
      </c>
      <c r="W371" s="21">
        <v>1411.0618171360825</v>
      </c>
      <c r="X371" s="21">
        <v>277763.7614007403</v>
      </c>
      <c r="Y371" s="21">
        <v>2139.0694647041414</v>
      </c>
      <c r="Z371" s="18">
        <v>45.995163518446745</v>
      </c>
      <c r="AA371" s="18">
        <v>31.422291388535658</v>
      </c>
      <c r="AB371" s="21">
        <v>333.89078257574164</v>
      </c>
      <c r="AC371" s="21">
        <v>861.19865052060129</v>
      </c>
      <c r="AD371" s="21">
        <v>2046.2161493477283</v>
      </c>
      <c r="AE371" s="18">
        <v>83.560615366473257</v>
      </c>
      <c r="AH371" s="21">
        <f t="shared" si="20"/>
        <v>1458.7218446876643</v>
      </c>
      <c r="AI371" s="21">
        <f t="shared" si="21"/>
        <v>2028.8588707307197</v>
      </c>
      <c r="AM371" s="20">
        <f t="shared" si="22"/>
        <v>0.74692114975245194</v>
      </c>
      <c r="AN371" s="20">
        <f t="shared" si="24"/>
        <v>1.4387112941043672</v>
      </c>
    </row>
    <row r="372" spans="1:40">
      <c r="A372" s="18" t="s">
        <v>452</v>
      </c>
      <c r="B372" s="18" t="s">
        <v>902</v>
      </c>
      <c r="C372" s="18">
        <v>99.032700000000006</v>
      </c>
      <c r="D372" s="18">
        <v>40.017099999999999</v>
      </c>
      <c r="E372" s="19">
        <v>1.3299999999999999E-2</v>
      </c>
      <c r="F372" s="19">
        <v>5.1400000000000001E-2</v>
      </c>
      <c r="G372" s="18">
        <v>12.844200000000001</v>
      </c>
      <c r="H372" s="18">
        <v>0.18079999999999999</v>
      </c>
      <c r="I372" s="18">
        <v>46.237299999999998</v>
      </c>
      <c r="J372" s="18">
        <v>0.29720000000000002</v>
      </c>
      <c r="K372" s="19">
        <v>6.1000000000000004E-3</v>
      </c>
      <c r="L372" s="19">
        <v>1.1299999999999999E-2</v>
      </c>
      <c r="M372" s="19">
        <v>4.8000000000000001E-2</v>
      </c>
      <c r="N372" s="19">
        <v>2.3800000000000002E-2</v>
      </c>
      <c r="O372" s="20">
        <v>0.26079999999999998</v>
      </c>
      <c r="P372" s="20">
        <v>0.25858773211971819</v>
      </c>
      <c r="Q372" s="19">
        <v>8.6999999999999994E-3</v>
      </c>
      <c r="R372" s="18">
        <v>86.517294138400374</v>
      </c>
      <c r="S372" s="21">
        <v>187053.89961271081</v>
      </c>
      <c r="T372" s="18">
        <v>79.712605395551051</v>
      </c>
      <c r="U372" s="21">
        <v>272.03481242392945</v>
      </c>
      <c r="V372" s="21">
        <v>99838.58853299632</v>
      </c>
      <c r="W372" s="21">
        <v>1400.2194101987031</v>
      </c>
      <c r="X372" s="21">
        <v>278827.51672273991</v>
      </c>
      <c r="Y372" s="21">
        <v>2124.0609586036448</v>
      </c>
      <c r="Z372" s="18">
        <v>45.253306042342771</v>
      </c>
      <c r="AA372" s="18">
        <v>49.315540651451798</v>
      </c>
      <c r="AB372" s="21">
        <v>328.4171631892541</v>
      </c>
      <c r="AC372" s="21">
        <v>187.18290303552797</v>
      </c>
      <c r="AD372" s="21">
        <v>2049.359338517233</v>
      </c>
      <c r="AE372" s="18">
        <v>69.90166862387666</v>
      </c>
      <c r="AH372" s="21">
        <f t="shared" si="20"/>
        <v>1447.5132245857833</v>
      </c>
      <c r="AI372" s="21">
        <f t="shared" si="21"/>
        <v>2031.9753974138696</v>
      </c>
      <c r="AM372" s="20">
        <f t="shared" si="22"/>
        <v>0.73380542264747317</v>
      </c>
      <c r="AN372" s="20">
        <f t="shared" si="24"/>
        <v>1.4498534543157979</v>
      </c>
    </row>
    <row r="373" spans="1:40">
      <c r="A373" s="18" t="s">
        <v>453</v>
      </c>
      <c r="B373" s="18" t="s">
        <v>902</v>
      </c>
      <c r="C373" s="18">
        <v>99.329400000000007</v>
      </c>
      <c r="D373" s="18">
        <v>40.008299999999998</v>
      </c>
      <c r="E373" s="19">
        <v>1.34E-2</v>
      </c>
      <c r="F373" s="19">
        <v>5.2400000000000002E-2</v>
      </c>
      <c r="G373" s="18">
        <v>12.956899999999999</v>
      </c>
      <c r="H373" s="18">
        <v>0.182</v>
      </c>
      <c r="I373" s="18">
        <v>46.139400000000002</v>
      </c>
      <c r="J373" s="18">
        <v>0.29520000000000002</v>
      </c>
      <c r="K373" s="19">
        <v>6.0000000000000001E-3</v>
      </c>
      <c r="L373" s="19">
        <v>0</v>
      </c>
      <c r="M373" s="19">
        <v>4.9500000000000002E-2</v>
      </c>
      <c r="N373" s="19">
        <v>2.3300000000000001E-2</v>
      </c>
      <c r="O373" s="20">
        <v>0.26190000000000002</v>
      </c>
      <c r="P373" s="20">
        <v>0.25967840123525388</v>
      </c>
      <c r="Q373" s="19">
        <v>1.18E-2</v>
      </c>
      <c r="R373" s="18">
        <v>86.390161049672514</v>
      </c>
      <c r="S373" s="21">
        <v>187012.76533969771</v>
      </c>
      <c r="T373" s="18">
        <v>80.311948293261949</v>
      </c>
      <c r="U373" s="21">
        <v>277.32731850221603</v>
      </c>
      <c r="V373" s="21">
        <v>100714.61109007799</v>
      </c>
      <c r="W373" s="21">
        <v>1409.5129018593141</v>
      </c>
      <c r="X373" s="21">
        <v>278237.1445797481</v>
      </c>
      <c r="Y373" s="21">
        <v>2109.767143269838</v>
      </c>
      <c r="Z373" s="18">
        <v>44.511448566238791</v>
      </c>
      <c r="AA373" s="18">
        <v>0</v>
      </c>
      <c r="AB373" s="21">
        <v>338.68019953891826</v>
      </c>
      <c r="AC373" s="21">
        <v>183.25048910621013</v>
      </c>
      <c r="AD373" s="21">
        <v>2058.0031087333718</v>
      </c>
      <c r="AE373" s="18">
        <v>94.809159742729264</v>
      </c>
      <c r="AH373" s="21">
        <f t="shared" si="20"/>
        <v>1457.1206132445386</v>
      </c>
      <c r="AI373" s="21">
        <f t="shared" si="21"/>
        <v>2040.5458457925326</v>
      </c>
      <c r="AM373" s="20">
        <f t="shared" si="22"/>
        <v>0.74494360927731984</v>
      </c>
      <c r="AN373" s="20">
        <f t="shared" si="24"/>
        <v>1.4467817504069063</v>
      </c>
    </row>
    <row r="374" spans="1:40">
      <c r="A374" s="18" t="s">
        <v>454</v>
      </c>
      <c r="B374" s="18" t="s">
        <v>902</v>
      </c>
      <c r="C374" s="18">
        <v>99.384900000000002</v>
      </c>
      <c r="D374" s="18">
        <v>40.046300000000002</v>
      </c>
      <c r="E374" s="19">
        <v>1.3100000000000001E-2</v>
      </c>
      <c r="F374" s="19">
        <v>5.0200000000000002E-2</v>
      </c>
      <c r="G374" s="18">
        <v>12.7685</v>
      </c>
      <c r="H374" s="18">
        <v>0.18099999999999999</v>
      </c>
      <c r="I374" s="18">
        <v>46.294800000000002</v>
      </c>
      <c r="J374" s="18">
        <v>0.28889999999999999</v>
      </c>
      <c r="K374" s="19">
        <v>5.3E-3</v>
      </c>
      <c r="L374" s="19">
        <v>5.0000000000000001E-3</v>
      </c>
      <c r="M374" s="19">
        <v>4.5600000000000002E-2</v>
      </c>
      <c r="N374" s="19">
        <v>2.3699999999999999E-2</v>
      </c>
      <c r="O374" s="20">
        <v>0.26840000000000003</v>
      </c>
      <c r="P374" s="20">
        <v>0.26612326419069166</v>
      </c>
      <c r="Q374" s="19">
        <v>9.1999999999999998E-3</v>
      </c>
      <c r="R374" s="18">
        <v>86.600526367038867</v>
      </c>
      <c r="S374" s="21">
        <v>187190.39060952695</v>
      </c>
      <c r="T374" s="18">
        <v>78.513919600129228</v>
      </c>
      <c r="U374" s="21">
        <v>265.68380512998561</v>
      </c>
      <c r="V374" s="21">
        <v>99250.168767503113</v>
      </c>
      <c r="W374" s="21">
        <v>1401.7683254754718</v>
      </c>
      <c r="X374" s="21">
        <v>279174.2623634144</v>
      </c>
      <c r="Y374" s="21">
        <v>2064.7416249683474</v>
      </c>
      <c r="Z374" s="18">
        <v>39.318446233510933</v>
      </c>
      <c r="AA374" s="18">
        <v>21.821035686483096</v>
      </c>
      <c r="AB374" s="21">
        <v>311.99630502979136</v>
      </c>
      <c r="AC374" s="21">
        <v>186.39642024966437</v>
      </c>
      <c r="AD374" s="21">
        <v>2109.0799327378272</v>
      </c>
      <c r="AE374" s="18">
        <v>73.91900590111095</v>
      </c>
      <c r="AH374" s="21">
        <f t="shared" si="20"/>
        <v>1449.1144560289092</v>
      </c>
      <c r="AI374" s="21">
        <f t="shared" si="21"/>
        <v>2091.1894043937218</v>
      </c>
      <c r="AM374" s="20">
        <f t="shared" si="22"/>
        <v>0.74980600824832899</v>
      </c>
      <c r="AN374" s="20">
        <f t="shared" si="24"/>
        <v>1.4600624603707315</v>
      </c>
    </row>
    <row r="375" spans="1:40">
      <c r="A375" s="18" t="s">
        <v>455</v>
      </c>
      <c r="B375" s="18" t="s">
        <v>902</v>
      </c>
      <c r="C375" s="18">
        <v>99.813500000000005</v>
      </c>
      <c r="D375" s="18">
        <v>39.974600000000002</v>
      </c>
      <c r="E375" s="19">
        <v>1.35E-2</v>
      </c>
      <c r="F375" s="19">
        <v>4.8500000000000001E-2</v>
      </c>
      <c r="G375" s="18">
        <v>12.663600000000001</v>
      </c>
      <c r="H375" s="18">
        <v>0.1792</v>
      </c>
      <c r="I375" s="18">
        <v>46.366500000000002</v>
      </c>
      <c r="J375" s="18">
        <v>0.28970000000000001</v>
      </c>
      <c r="K375" s="19">
        <v>5.3E-3</v>
      </c>
      <c r="L375" s="19">
        <v>6.7000000000000002E-3</v>
      </c>
      <c r="M375" s="19">
        <v>4.3400000000000001E-2</v>
      </c>
      <c r="N375" s="19">
        <v>2.2800000000000001E-2</v>
      </c>
      <c r="O375" s="20">
        <v>0.26819999999999999</v>
      </c>
      <c r="P375" s="20">
        <v>0.26592496071513966</v>
      </c>
      <c r="Q375" s="19"/>
      <c r="R375" s="18">
        <v>86.713804220530449</v>
      </c>
      <c r="S375" s="21">
        <v>186855.23977145448</v>
      </c>
      <c r="T375" s="18">
        <v>80.911291190972861</v>
      </c>
      <c r="U375" s="21">
        <v>256.68654479689843</v>
      </c>
      <c r="V375" s="21">
        <v>98434.775988107649</v>
      </c>
      <c r="W375" s="21">
        <v>1387.8280879845554</v>
      </c>
      <c r="X375" s="21">
        <v>279606.63910143805</v>
      </c>
      <c r="Y375" s="21">
        <v>2070.4591511018702</v>
      </c>
      <c r="Z375" s="18">
        <v>39.318446233510933</v>
      </c>
      <c r="AA375" s="18">
        <v>29.240187819887346</v>
      </c>
      <c r="AB375" s="21">
        <v>296.94385171695052</v>
      </c>
      <c r="AC375" s="21">
        <v>179.31807517689234</v>
      </c>
      <c r="AD375" s="21">
        <v>2107.5083381530744</v>
      </c>
      <c r="AE375" s="18">
        <v>947.28812997184582</v>
      </c>
      <c r="AH375" s="21">
        <f t="shared" ref="AH375:AH438" si="25">W375*AH$3</f>
        <v>1434.7033730407763</v>
      </c>
      <c r="AI375" s="21">
        <f t="shared" ref="AI375:AI438" si="26">AD375*AI$3</f>
        <v>2089.6311410521462</v>
      </c>
      <c r="AM375" s="20">
        <f t="shared" si="22"/>
        <v>0.74194272291190377</v>
      </c>
      <c r="AN375" s="20">
        <f t="shared" si="24"/>
        <v>1.457516775589665</v>
      </c>
    </row>
    <row r="376" spans="1:40">
      <c r="A376" s="18" t="s">
        <v>456</v>
      </c>
      <c r="B376" s="18" t="s">
        <v>902</v>
      </c>
      <c r="C376" s="18">
        <v>98.982399999999998</v>
      </c>
      <c r="D376" s="18">
        <v>40.027299999999997</v>
      </c>
      <c r="E376" s="19">
        <v>1.43E-2</v>
      </c>
      <c r="F376" s="19">
        <v>5.0200000000000002E-2</v>
      </c>
      <c r="G376" s="18">
        <v>12.901300000000001</v>
      </c>
      <c r="H376" s="18">
        <v>0.1797</v>
      </c>
      <c r="I376" s="18">
        <v>46.220300000000002</v>
      </c>
      <c r="J376" s="18">
        <v>0.2913</v>
      </c>
      <c r="K376" s="19">
        <v>5.8999999999999999E-3</v>
      </c>
      <c r="L376" s="19">
        <v>1.49E-2</v>
      </c>
      <c r="M376" s="19"/>
      <c r="N376" s="19">
        <v>2.3E-2</v>
      </c>
      <c r="O376" s="20">
        <v>0.26190000000000002</v>
      </c>
      <c r="P376" s="20">
        <v>0.25967840123525388</v>
      </c>
      <c r="Q376" s="19">
        <v>9.9000000000000008E-3</v>
      </c>
      <c r="R376" s="18">
        <v>86.461163923926591</v>
      </c>
      <c r="S376" s="21">
        <v>187101.57797461233</v>
      </c>
      <c r="T376" s="18">
        <v>85.706034372660142</v>
      </c>
      <c r="U376" s="21">
        <v>265.68380512998561</v>
      </c>
      <c r="V376" s="21">
        <v>100282.42959785314</v>
      </c>
      <c r="W376" s="21">
        <v>1391.7003761764765</v>
      </c>
      <c r="X376" s="21">
        <v>278725.00062027964</v>
      </c>
      <c r="Y376" s="21">
        <v>2081.8942033689154</v>
      </c>
      <c r="Z376" s="18">
        <v>43.769591090134803</v>
      </c>
      <c r="AA376" s="18">
        <v>65.026686345719625</v>
      </c>
      <c r="AB376" s="21">
        <v>0</v>
      </c>
      <c r="AC376" s="21">
        <v>180.89104074861945</v>
      </c>
      <c r="AD376" s="21">
        <v>2058.0031087333718</v>
      </c>
      <c r="AE376" s="18">
        <v>79.543278089238967</v>
      </c>
      <c r="AH376" s="21">
        <f t="shared" si="25"/>
        <v>1438.7064516485909</v>
      </c>
      <c r="AI376" s="21">
        <f t="shared" si="26"/>
        <v>2040.5458457925326</v>
      </c>
      <c r="AM376" s="20">
        <f t="shared" ref="AM376:AM439" si="27">AD376/(X376/V376)/1000</f>
        <v>0.74044865514192149</v>
      </c>
      <c r="AN376" s="20">
        <f t="shared" si="24"/>
        <v>1.4346545625370359</v>
      </c>
    </row>
    <row r="377" spans="1:40">
      <c r="A377" s="18" t="s">
        <v>457</v>
      </c>
      <c r="B377" s="18" t="s">
        <v>902</v>
      </c>
      <c r="C377" s="18">
        <v>99.275700000000001</v>
      </c>
      <c r="D377" s="18">
        <v>39.989600000000003</v>
      </c>
      <c r="E377" s="19">
        <v>1.41E-2</v>
      </c>
      <c r="F377" s="19">
        <v>5.28E-2</v>
      </c>
      <c r="G377" s="18">
        <v>12.8833</v>
      </c>
      <c r="H377" s="18">
        <v>0.18</v>
      </c>
      <c r="I377" s="18">
        <v>46.194600000000001</v>
      </c>
      <c r="J377" s="18">
        <v>0.2969</v>
      </c>
      <c r="K377" s="19">
        <v>5.0000000000000001E-3</v>
      </c>
      <c r="L377" s="19">
        <v>3.9100000000000003E-2</v>
      </c>
      <c r="M377" s="19">
        <v>4.8800000000000003E-2</v>
      </c>
      <c r="N377" s="19">
        <v>2.35E-2</v>
      </c>
      <c r="O377" s="20">
        <v>0.26269999999999999</v>
      </c>
      <c r="P377" s="20">
        <v>0.26047161513746153</v>
      </c>
      <c r="Q377" s="19">
        <v>9.7000000000000003E-3</v>
      </c>
      <c r="R377" s="18">
        <v>86.470993756552033</v>
      </c>
      <c r="S377" s="21">
        <v>186925.35500954496</v>
      </c>
      <c r="T377" s="18">
        <v>84.507348577238332</v>
      </c>
      <c r="U377" s="21">
        <v>279.44432093353061</v>
      </c>
      <c r="V377" s="21">
        <v>100142.51472626955</v>
      </c>
      <c r="W377" s="21">
        <v>1394.0237490916293</v>
      </c>
      <c r="X377" s="21">
        <v>278570.02039479557</v>
      </c>
      <c r="Y377" s="21">
        <v>2121.9168863035734</v>
      </c>
      <c r="Z377" s="18">
        <v>37.092873805198991</v>
      </c>
      <c r="AA377" s="18">
        <v>170.64049906829783</v>
      </c>
      <c r="AB377" s="21">
        <v>333.89078257574164</v>
      </c>
      <c r="AC377" s="21">
        <v>184.82345467793724</v>
      </c>
      <c r="AD377" s="21">
        <v>2064.2894870723812</v>
      </c>
      <c r="AE377" s="18">
        <v>77.93634317834524</v>
      </c>
      <c r="AH377" s="21">
        <f t="shared" si="25"/>
        <v>1441.1082988132798</v>
      </c>
      <c r="AI377" s="21">
        <f t="shared" si="26"/>
        <v>2046.7788991588322</v>
      </c>
      <c r="AM377" s="20">
        <f t="shared" si="27"/>
        <v>0.74208681919704345</v>
      </c>
      <c r="AN377" s="20">
        <f t="shared" si="24"/>
        <v>1.4390574300559738</v>
      </c>
    </row>
    <row r="378" spans="1:40">
      <c r="A378" s="18" t="s">
        <v>458</v>
      </c>
      <c r="B378" s="18" t="s">
        <v>902</v>
      </c>
      <c r="C378" s="18">
        <v>98.957800000000006</v>
      </c>
      <c r="D378" s="18">
        <v>40.047400000000003</v>
      </c>
      <c r="E378" s="19">
        <v>1.4200000000000001E-2</v>
      </c>
      <c r="F378" s="19">
        <v>5.0299999999999997E-2</v>
      </c>
      <c r="G378" s="18">
        <v>12.864100000000001</v>
      </c>
      <c r="H378" s="18">
        <v>0.18029999999999999</v>
      </c>
      <c r="I378" s="18">
        <v>46.191400000000002</v>
      </c>
      <c r="J378" s="18">
        <v>0.29849999999999999</v>
      </c>
      <c r="K378" s="19">
        <v>5.0000000000000001E-3</v>
      </c>
      <c r="L378" s="19">
        <v>6.4000000000000003E-3</v>
      </c>
      <c r="M378" s="19">
        <v>4.9000000000000002E-2</v>
      </c>
      <c r="N378" s="19">
        <v>2.35E-2</v>
      </c>
      <c r="O378" s="20">
        <v>0.26150000000000001</v>
      </c>
      <c r="P378" s="20">
        <v>0.25928179428414999</v>
      </c>
      <c r="Q378" s="19">
        <v>8.3999999999999995E-3</v>
      </c>
      <c r="R378" s="18">
        <v>86.487622251856266</v>
      </c>
      <c r="S378" s="21">
        <v>187195.53239365362</v>
      </c>
      <c r="T378" s="18">
        <v>85.106691474949244</v>
      </c>
      <c r="U378" s="21">
        <v>266.21305573781422</v>
      </c>
      <c r="V378" s="21">
        <v>99993.272196580379</v>
      </c>
      <c r="W378" s="21">
        <v>1396.347122006782</v>
      </c>
      <c r="X378" s="21">
        <v>278550.72324609716</v>
      </c>
      <c r="Y378" s="21">
        <v>2133.3519385706186</v>
      </c>
      <c r="Z378" s="18">
        <v>37.092873805198991</v>
      </c>
      <c r="AA378" s="18">
        <v>27.930925678698362</v>
      </c>
      <c r="AB378" s="21">
        <v>335.25918742236348</v>
      </c>
      <c r="AC378" s="21">
        <v>184.82345467793724</v>
      </c>
      <c r="AD378" s="21">
        <v>2054.8599195638667</v>
      </c>
      <c r="AE378" s="18">
        <v>67.491266257536083</v>
      </c>
      <c r="AH378" s="21">
        <f t="shared" si="25"/>
        <v>1443.5101459779687</v>
      </c>
      <c r="AI378" s="21">
        <f t="shared" si="26"/>
        <v>2037.4293191093823</v>
      </c>
      <c r="AM378" s="20">
        <f t="shared" si="27"/>
        <v>0.73764722226644563</v>
      </c>
      <c r="AN378" s="20">
        <f t="shared" si="24"/>
        <v>1.4436072690371811</v>
      </c>
    </row>
    <row r="379" spans="1:40">
      <c r="A379" s="18" t="s">
        <v>459</v>
      </c>
      <c r="B379" s="18" t="s">
        <v>902</v>
      </c>
      <c r="C379" s="18">
        <v>99.169899999999998</v>
      </c>
      <c r="D379" s="18">
        <v>40.203699999999998</v>
      </c>
      <c r="E379" s="19">
        <v>1.2699999999999999E-2</v>
      </c>
      <c r="F379" s="19">
        <v>4.7800000000000002E-2</v>
      </c>
      <c r="G379" s="18">
        <v>11.929</v>
      </c>
      <c r="H379" s="18">
        <v>0.16719999999999999</v>
      </c>
      <c r="I379" s="18">
        <v>46.959800000000001</v>
      </c>
      <c r="J379" s="18">
        <v>0.2923</v>
      </c>
      <c r="K379" s="19">
        <v>6.3E-3</v>
      </c>
      <c r="L379" s="19">
        <v>6.1000000000000004E-3</v>
      </c>
      <c r="M379" s="19">
        <v>5.74E-2</v>
      </c>
      <c r="N379" s="19">
        <v>2.23E-2</v>
      </c>
      <c r="O379" s="20">
        <v>0.2858</v>
      </c>
      <c r="P379" s="20">
        <v>0.28337566656370961</v>
      </c>
      <c r="Q379" s="19">
        <v>9.7000000000000003E-3</v>
      </c>
      <c r="R379" s="18">
        <v>87.526787356946684</v>
      </c>
      <c r="S379" s="21">
        <v>187926.13317455642</v>
      </c>
      <c r="T379" s="18">
        <v>76.11654800928558</v>
      </c>
      <c r="U379" s="21">
        <v>252.98179054209783</v>
      </c>
      <c r="V379" s="21">
        <v>92724.694617812944</v>
      </c>
      <c r="W379" s="21">
        <v>1294.8931713784468</v>
      </c>
      <c r="X379" s="21">
        <v>283184.4510773017</v>
      </c>
      <c r="Y379" s="21">
        <v>2089.0411110358186</v>
      </c>
      <c r="Z379" s="18">
        <v>46.737020994550726</v>
      </c>
      <c r="AA379" s="18">
        <v>26.621663537509381</v>
      </c>
      <c r="AB379" s="21">
        <v>392.73219098048298</v>
      </c>
      <c r="AC379" s="21">
        <v>175.38566124757449</v>
      </c>
      <c r="AD379" s="21">
        <v>2245.8086616112928</v>
      </c>
      <c r="AE379" s="18">
        <v>77.93634317834524</v>
      </c>
      <c r="AH379" s="21">
        <f t="shared" si="25"/>
        <v>1338.6294864532244</v>
      </c>
      <c r="AI379" s="21">
        <f t="shared" si="26"/>
        <v>2226.758315110751</v>
      </c>
      <c r="AM379" s="20">
        <f t="shared" si="27"/>
        <v>0.73535789668445428</v>
      </c>
      <c r="AN379" s="20">
        <f t="shared" si="24"/>
        <v>1.4436601726980141</v>
      </c>
    </row>
    <row r="380" spans="1:40">
      <c r="A380" s="18" t="s">
        <v>460</v>
      </c>
      <c r="B380" s="18" t="s">
        <v>902</v>
      </c>
      <c r="C380" s="18">
        <v>99.226900000000001</v>
      </c>
      <c r="D380" s="18">
        <v>40.1907</v>
      </c>
      <c r="E380" s="19">
        <v>1.17E-2</v>
      </c>
      <c r="F380" s="19">
        <v>4.5999999999999999E-2</v>
      </c>
      <c r="G380" s="18">
        <v>11.9625</v>
      </c>
      <c r="H380" s="18">
        <v>0.1671</v>
      </c>
      <c r="I380" s="18">
        <v>46.953000000000003</v>
      </c>
      <c r="J380" s="18">
        <v>0.29070000000000001</v>
      </c>
      <c r="K380" s="19">
        <v>5.1000000000000004E-3</v>
      </c>
      <c r="L380" s="19">
        <v>2.2000000000000001E-3</v>
      </c>
      <c r="M380" s="19">
        <v>5.4699999999999999E-2</v>
      </c>
      <c r="N380" s="19">
        <v>2.1700000000000001E-2</v>
      </c>
      <c r="O380" s="20">
        <v>0.28599999999999998</v>
      </c>
      <c r="P380" s="20">
        <v>0.28357397003926155</v>
      </c>
      <c r="Q380" s="19">
        <v>8.6E-3</v>
      </c>
      <c r="R380" s="18">
        <v>87.49455452298912</v>
      </c>
      <c r="S380" s="21">
        <v>187865.36663487801</v>
      </c>
      <c r="T380" s="18">
        <v>70.12311903217649</v>
      </c>
      <c r="U380" s="21">
        <v>243.45527960118199</v>
      </c>
      <c r="V380" s="21">
        <v>92985.091739926851</v>
      </c>
      <c r="W380" s="21">
        <v>1294.1187137400625</v>
      </c>
      <c r="X380" s="21">
        <v>283143.44463631761</v>
      </c>
      <c r="Y380" s="21">
        <v>2077.6060587687734</v>
      </c>
      <c r="Z380" s="18">
        <v>37.834731281302972</v>
      </c>
      <c r="AA380" s="18">
        <v>9.601255702052562</v>
      </c>
      <c r="AB380" s="21">
        <v>374.25872555108742</v>
      </c>
      <c r="AC380" s="21">
        <v>170.66676453239313</v>
      </c>
      <c r="AD380" s="21">
        <v>2247.3802561960451</v>
      </c>
      <c r="AE380" s="18">
        <v>69.098201168429796</v>
      </c>
      <c r="AH380" s="21">
        <f t="shared" si="25"/>
        <v>1337.8288707316615</v>
      </c>
      <c r="AI380" s="21">
        <f t="shared" si="26"/>
        <v>2228.3165784523262</v>
      </c>
      <c r="AM380" s="20">
        <f t="shared" si="27"/>
        <v>0.73804590307680917</v>
      </c>
      <c r="AN380" s="20">
        <f t="shared" si="24"/>
        <v>1.4387563056597077</v>
      </c>
    </row>
    <row r="381" spans="1:40">
      <c r="A381" s="18" t="s">
        <v>461</v>
      </c>
      <c r="B381" s="18" t="s">
        <v>902</v>
      </c>
      <c r="C381" s="18">
        <v>99.186000000000007</v>
      </c>
      <c r="D381" s="18">
        <v>40.1569</v>
      </c>
      <c r="E381" s="19">
        <v>1.24E-2</v>
      </c>
      <c r="F381" s="19">
        <v>4.8399999999999999E-2</v>
      </c>
      <c r="G381" s="18">
        <v>11.9473</v>
      </c>
      <c r="H381" s="18">
        <v>0.16520000000000001</v>
      </c>
      <c r="I381" s="18">
        <v>46.982399999999998</v>
      </c>
      <c r="J381" s="18">
        <v>0.2928</v>
      </c>
      <c r="K381" s="19">
        <v>6.3E-3</v>
      </c>
      <c r="L381" s="19">
        <v>1.0800000000000001E-2</v>
      </c>
      <c r="M381" s="19">
        <v>5.8799999999999998E-2</v>
      </c>
      <c r="N381" s="19">
        <v>2.2599999999999999E-2</v>
      </c>
      <c r="O381" s="20">
        <v>0.28660000000000002</v>
      </c>
      <c r="P381" s="20">
        <v>0.28416888046591737</v>
      </c>
      <c r="Q381" s="19">
        <v>9.5999999999999992E-3</v>
      </c>
      <c r="R381" s="18">
        <v>87.515300400503079</v>
      </c>
      <c r="S381" s="21">
        <v>187707.37363171414</v>
      </c>
      <c r="T381" s="18">
        <v>74.318519316152845</v>
      </c>
      <c r="U381" s="21">
        <v>256.15729418906977</v>
      </c>
      <c r="V381" s="21">
        <v>92866.941403922916</v>
      </c>
      <c r="W381" s="21">
        <v>1279.4040186107623</v>
      </c>
      <c r="X381" s="21">
        <v>283320.73718998418</v>
      </c>
      <c r="Y381" s="21">
        <v>2092.61456486927</v>
      </c>
      <c r="Z381" s="18">
        <v>46.737020994550726</v>
      </c>
      <c r="AA381" s="18">
        <v>47.133437082803482</v>
      </c>
      <c r="AB381" s="21">
        <v>402.31102490683617</v>
      </c>
      <c r="AC381" s="21">
        <v>177.74510960516517</v>
      </c>
      <c r="AD381" s="21">
        <v>2252.0950399503026</v>
      </c>
      <c r="AE381" s="18">
        <v>77.132875722898376</v>
      </c>
      <c r="AH381" s="21">
        <f t="shared" si="25"/>
        <v>1322.6171720219659</v>
      </c>
      <c r="AI381" s="21">
        <f t="shared" si="26"/>
        <v>2232.9913684770513</v>
      </c>
      <c r="AM381" s="20">
        <f t="shared" si="27"/>
        <v>0.73819226995334741</v>
      </c>
      <c r="AN381" s="20">
        <f t="shared" si="24"/>
        <v>1.4242066681934411</v>
      </c>
    </row>
    <row r="382" spans="1:40">
      <c r="A382" s="18" t="s">
        <v>462</v>
      </c>
      <c r="B382" s="18" t="s">
        <v>902</v>
      </c>
      <c r="C382" s="18">
        <v>99.69</v>
      </c>
      <c r="D382" s="18">
        <v>40.084299999999999</v>
      </c>
      <c r="E382" s="19">
        <v>1.41E-2</v>
      </c>
      <c r="F382" s="19">
        <v>4.9299999999999997E-2</v>
      </c>
      <c r="G382" s="18">
        <v>12.4085</v>
      </c>
      <c r="H382" s="18">
        <v>0.17430000000000001</v>
      </c>
      <c r="I382" s="18">
        <v>46.5944</v>
      </c>
      <c r="J382" s="18">
        <v>0.29870000000000002</v>
      </c>
      <c r="K382" s="19">
        <v>5.1000000000000004E-3</v>
      </c>
      <c r="L382" s="19">
        <v>5.5999999999999999E-3</v>
      </c>
      <c r="M382" s="19">
        <v>5.3400000000000003E-2</v>
      </c>
      <c r="N382" s="19">
        <v>2.3199999999999998E-2</v>
      </c>
      <c r="O382" s="20">
        <v>0.27960000000000002</v>
      </c>
      <c r="P382" s="20">
        <v>0.27722825882159974</v>
      </c>
      <c r="Q382" s="19">
        <v>9.4999999999999998E-3</v>
      </c>
      <c r="R382" s="18">
        <v>87.002057202544336</v>
      </c>
      <c r="S382" s="21">
        <v>187368.01587935616</v>
      </c>
      <c r="T382" s="18">
        <v>84.507348577238332</v>
      </c>
      <c r="U382" s="21">
        <v>260.92054965952764</v>
      </c>
      <c r="V382" s="21">
        <v>96451.871335831325</v>
      </c>
      <c r="W382" s="21">
        <v>1349.8796637037278</v>
      </c>
      <c r="X382" s="21">
        <v>280980.95791030256</v>
      </c>
      <c r="Y382" s="21">
        <v>2134.7813201039994</v>
      </c>
      <c r="Z382" s="18">
        <v>37.834731281302972</v>
      </c>
      <c r="AA382" s="18">
        <v>24.439559968861065</v>
      </c>
      <c r="AB382" s="21">
        <v>365.36409404804516</v>
      </c>
      <c r="AC382" s="21">
        <v>182.46400632034656</v>
      </c>
      <c r="AD382" s="21">
        <v>2197.0892294839659</v>
      </c>
      <c r="AE382" s="18">
        <v>76.329408267451512</v>
      </c>
      <c r="AH382" s="21">
        <f t="shared" si="25"/>
        <v>1395.4732026841928</v>
      </c>
      <c r="AI382" s="21">
        <f t="shared" si="26"/>
        <v>2178.4521515219244</v>
      </c>
      <c r="AM382" s="20">
        <f t="shared" si="27"/>
        <v>0.7541912065912213</v>
      </c>
      <c r="AN382" s="20">
        <f t="shared" si="24"/>
        <v>1.4468078051335664</v>
      </c>
    </row>
    <row r="383" spans="1:40">
      <c r="A383" s="18" t="s">
        <v>463</v>
      </c>
      <c r="B383" s="18" t="s">
        <v>902</v>
      </c>
      <c r="C383" s="18">
        <v>99.031999999999996</v>
      </c>
      <c r="D383" s="18">
        <v>40.138500000000001</v>
      </c>
      <c r="E383" s="19">
        <v>1.4E-2</v>
      </c>
      <c r="F383" s="19">
        <v>4.9200000000000001E-2</v>
      </c>
      <c r="G383" s="18">
        <v>12.3697</v>
      </c>
      <c r="H383" s="18">
        <v>0.17380000000000001</v>
      </c>
      <c r="I383" s="18">
        <v>46.5809</v>
      </c>
      <c r="J383" s="18">
        <v>0.29709999999999998</v>
      </c>
      <c r="K383" s="19">
        <v>5.7000000000000002E-3</v>
      </c>
      <c r="L383" s="19">
        <v>0.01</v>
      </c>
      <c r="M383" s="19">
        <v>5.3600000000000002E-2</v>
      </c>
      <c r="N383" s="19">
        <v>2.3900000000000001E-2</v>
      </c>
      <c r="O383" s="20">
        <v>0.27429999999999999</v>
      </c>
      <c r="P383" s="20">
        <v>0.27197321671947355</v>
      </c>
      <c r="Q383" s="19">
        <v>9.2999999999999992E-3</v>
      </c>
      <c r="R383" s="18">
        <v>87.034162241391613</v>
      </c>
      <c r="S383" s="21">
        <v>187621.36560632315</v>
      </c>
      <c r="T383" s="18">
        <v>83.908005679527406</v>
      </c>
      <c r="U383" s="21">
        <v>260.39129905169904</v>
      </c>
      <c r="V383" s="21">
        <v>96150.277057084473</v>
      </c>
      <c r="W383" s="21">
        <v>1346.0073755118065</v>
      </c>
      <c r="X383" s="21">
        <v>280899.54806423117</v>
      </c>
      <c r="Y383" s="21">
        <v>2123.3462678369538</v>
      </c>
      <c r="Z383" s="18">
        <v>42.285876137926849</v>
      </c>
      <c r="AA383" s="18">
        <v>43.642071372966193</v>
      </c>
      <c r="AB383" s="21">
        <v>366.73249889466706</v>
      </c>
      <c r="AC383" s="21">
        <v>187.96938582139151</v>
      </c>
      <c r="AD383" s="21">
        <v>2155.4419729880251</v>
      </c>
      <c r="AE383" s="18">
        <v>74.722473356557799</v>
      </c>
      <c r="AH383" s="21">
        <f t="shared" si="25"/>
        <v>1391.4701240763779</v>
      </c>
      <c r="AI383" s="21">
        <f t="shared" si="26"/>
        <v>2137.1581729701852</v>
      </c>
      <c r="AM383" s="20">
        <f t="shared" si="27"/>
        <v>0.73779521651589819</v>
      </c>
      <c r="AN383" s="20">
        <f t="shared" si="24"/>
        <v>1.4471826464423616</v>
      </c>
    </row>
    <row r="384" spans="1:40">
      <c r="A384" s="18" t="s">
        <v>464</v>
      </c>
      <c r="B384" s="18" t="s">
        <v>902</v>
      </c>
      <c r="C384" s="18">
        <v>99.1922</v>
      </c>
      <c r="D384" s="18">
        <v>40.144300000000001</v>
      </c>
      <c r="E384" s="19">
        <v>1.3899999999999999E-2</v>
      </c>
      <c r="F384" s="19">
        <v>0.05</v>
      </c>
      <c r="G384" s="18">
        <v>12.4002</v>
      </c>
      <c r="H384" s="18">
        <v>0.17449999999999999</v>
      </c>
      <c r="I384" s="18">
        <v>46.545999999999999</v>
      </c>
      <c r="J384" s="18">
        <v>0.29930000000000001</v>
      </c>
      <c r="K384" s="19">
        <v>6.0000000000000001E-3</v>
      </c>
      <c r="L384" s="19">
        <v>4.5999999999999999E-3</v>
      </c>
      <c r="M384" s="19">
        <v>5.3499999999999999E-2</v>
      </c>
      <c r="N384" s="19">
        <v>2.3599999999999999E-2</v>
      </c>
      <c r="O384" s="20">
        <v>0.27439999999999998</v>
      </c>
      <c r="P384" s="20">
        <v>0.27207236845724952</v>
      </c>
      <c r="Q384" s="19">
        <v>9.5999999999999992E-3</v>
      </c>
      <c r="R384" s="18">
        <v>86.997870556612142</v>
      </c>
      <c r="S384" s="21">
        <v>187648.47683171812</v>
      </c>
      <c r="T384" s="18">
        <v>83.308662781816508</v>
      </c>
      <c r="U384" s="21">
        <v>264.6253039143283</v>
      </c>
      <c r="V384" s="21">
        <v>96387.355033934451</v>
      </c>
      <c r="W384" s="21">
        <v>1351.428578980496</v>
      </c>
      <c r="X384" s="21">
        <v>280689.08853623917</v>
      </c>
      <c r="Y384" s="21">
        <v>2139.0694647041414</v>
      </c>
      <c r="Z384" s="18">
        <v>44.511448566238791</v>
      </c>
      <c r="AA384" s="18">
        <v>20.075352831564448</v>
      </c>
      <c r="AB384" s="21">
        <v>366.04829647135608</v>
      </c>
      <c r="AC384" s="21">
        <v>185.6099374638008</v>
      </c>
      <c r="AD384" s="21">
        <v>2156.2277702804013</v>
      </c>
      <c r="AE384" s="18">
        <v>77.132875722898376</v>
      </c>
      <c r="AH384" s="21">
        <f t="shared" si="25"/>
        <v>1397.0744341273185</v>
      </c>
      <c r="AI384" s="21">
        <f t="shared" si="26"/>
        <v>2137.9373046409728</v>
      </c>
      <c r="AM384" s="20">
        <f t="shared" si="27"/>
        <v>0.74043879907078392</v>
      </c>
      <c r="AN384" s="20">
        <f t="shared" si="24"/>
        <v>1.4494374636957927</v>
      </c>
    </row>
    <row r="385" spans="1:40">
      <c r="A385" s="18" t="s">
        <v>465</v>
      </c>
      <c r="B385" s="18" t="s">
        <v>902</v>
      </c>
      <c r="C385" s="18">
        <v>99.414400000000001</v>
      </c>
      <c r="D385" s="18">
        <v>40.386499999999998</v>
      </c>
      <c r="E385" s="19">
        <v>1.26E-2</v>
      </c>
      <c r="F385" s="19">
        <v>5.4899999999999997E-2</v>
      </c>
      <c r="G385" s="18">
        <v>11.1151</v>
      </c>
      <c r="H385" s="18">
        <v>0.17219999999999999</v>
      </c>
      <c r="I385" s="18">
        <v>47.548400000000001</v>
      </c>
      <c r="J385" s="18">
        <v>0.33189999999999997</v>
      </c>
      <c r="K385" s="19">
        <v>6.0000000000000001E-3</v>
      </c>
      <c r="L385" s="19">
        <v>4.1999999999999997E-3</v>
      </c>
      <c r="M385" s="19">
        <v>4.9299999999999997E-2</v>
      </c>
      <c r="N385" s="19">
        <v>2.12E-2</v>
      </c>
      <c r="O385" s="20">
        <v>0.2878</v>
      </c>
      <c r="P385" s="20">
        <v>0.28535870131922891</v>
      </c>
      <c r="Q385" s="19">
        <v>9.7999999999999997E-3</v>
      </c>
      <c r="R385" s="18">
        <v>88.406343393141213</v>
      </c>
      <c r="S385" s="21">
        <v>188780.60420941911</v>
      </c>
      <c r="T385" s="18">
        <v>75.517205111574668</v>
      </c>
      <c r="U385" s="21">
        <v>290.55858369793242</v>
      </c>
      <c r="V385" s="21">
        <v>86398.210507708325</v>
      </c>
      <c r="W385" s="21">
        <v>1333.6160532976587</v>
      </c>
      <c r="X385" s="21">
        <v>286733.92036601459</v>
      </c>
      <c r="Y385" s="21">
        <v>2372.0586546451868</v>
      </c>
      <c r="Z385" s="18">
        <v>44.511448566238791</v>
      </c>
      <c r="AA385" s="18">
        <v>18.3296699766458</v>
      </c>
      <c r="AB385" s="21">
        <v>337.31179469229636</v>
      </c>
      <c r="AC385" s="21">
        <v>166.73435060307531</v>
      </c>
      <c r="AD385" s="21">
        <v>2261.5246074588176</v>
      </c>
      <c r="AE385" s="18">
        <v>78.739810633792104</v>
      </c>
      <c r="AH385" s="21">
        <f t="shared" si="25"/>
        <v>1378.660272531371</v>
      </c>
      <c r="AI385" s="21">
        <f t="shared" si="26"/>
        <v>2242.3409485265015</v>
      </c>
      <c r="AM385" s="20">
        <f t="shared" si="27"/>
        <v>0.68143901096240289</v>
      </c>
      <c r="AN385" s="20">
        <f t="shared" si="24"/>
        <v>1.5957046615084336</v>
      </c>
    </row>
    <row r="386" spans="1:40">
      <c r="A386" s="18" t="s">
        <v>466</v>
      </c>
      <c r="B386" s="18" t="s">
        <v>902</v>
      </c>
      <c r="C386" s="18">
        <v>99.139300000000006</v>
      </c>
      <c r="D386" s="18">
        <v>40.427999999999997</v>
      </c>
      <c r="E386" s="19">
        <v>1.2E-2</v>
      </c>
      <c r="F386" s="19">
        <v>5.2999999999999999E-2</v>
      </c>
      <c r="G386" s="18">
        <v>11.105600000000001</v>
      </c>
      <c r="H386" s="18">
        <v>0.1696</v>
      </c>
      <c r="I386" s="18">
        <v>47.5291</v>
      </c>
      <c r="J386" s="18">
        <v>0.33069999999999999</v>
      </c>
      <c r="K386" s="19">
        <v>4.5999999999999999E-3</v>
      </c>
      <c r="L386" s="19">
        <v>3.0999999999999999E-3</v>
      </c>
      <c r="M386" s="19">
        <v>4.8800000000000003E-2</v>
      </c>
      <c r="N386" s="19">
        <v>2.0199999999999999E-2</v>
      </c>
      <c r="O386" s="20">
        <v>0.28610000000000002</v>
      </c>
      <c r="P386" s="20">
        <v>0.28367312177703752</v>
      </c>
      <c r="Q386" s="19">
        <v>9.2999999999999992E-3</v>
      </c>
      <c r="R386" s="18">
        <v>88.410945396094235</v>
      </c>
      <c r="S386" s="21">
        <v>188974.58970146943</v>
      </c>
      <c r="T386" s="18">
        <v>71.921147725309211</v>
      </c>
      <c r="U386" s="21">
        <v>280.50282214918792</v>
      </c>
      <c r="V386" s="21">
        <v>86324.366547705882</v>
      </c>
      <c r="W386" s="21">
        <v>1313.4801546996684</v>
      </c>
      <c r="X386" s="21">
        <v>286617.53443792736</v>
      </c>
      <c r="Y386" s="21">
        <v>2363.4823654449028</v>
      </c>
      <c r="Z386" s="18">
        <v>34.125443900783068</v>
      </c>
      <c r="AA386" s="18">
        <v>13.529042125619519</v>
      </c>
      <c r="AB386" s="21">
        <v>333.89078257574164</v>
      </c>
      <c r="AC386" s="21">
        <v>158.86952274443968</v>
      </c>
      <c r="AD386" s="21">
        <v>2248.1660534884218</v>
      </c>
      <c r="AE386" s="18">
        <v>74.722473356557799</v>
      </c>
      <c r="AH386" s="21">
        <f t="shared" si="25"/>
        <v>1357.8442637707346</v>
      </c>
      <c r="AI386" s="21">
        <f t="shared" si="26"/>
        <v>2229.0957101231138</v>
      </c>
      <c r="AM386" s="20">
        <f t="shared" si="27"/>
        <v>0.67710969198736815</v>
      </c>
      <c r="AN386" s="20">
        <f t="shared" si="24"/>
        <v>1.5729559544700999</v>
      </c>
    </row>
    <row r="387" spans="1:40">
      <c r="A387" s="18" t="s">
        <v>467</v>
      </c>
      <c r="B387" s="18" t="s">
        <v>902</v>
      </c>
      <c r="C387" s="18">
        <v>99.018199999999993</v>
      </c>
      <c r="D387" s="18">
        <v>40.487499999999997</v>
      </c>
      <c r="E387" s="19">
        <v>1.26E-2</v>
      </c>
      <c r="F387" s="19">
        <v>5.6399999999999999E-2</v>
      </c>
      <c r="G387" s="18">
        <v>11.099</v>
      </c>
      <c r="H387" s="18">
        <v>0.1711</v>
      </c>
      <c r="I387" s="18">
        <v>47.516500000000001</v>
      </c>
      <c r="J387" s="18">
        <v>0.33079999999999998</v>
      </c>
      <c r="K387" s="19">
        <v>4.1000000000000003E-3</v>
      </c>
      <c r="L387" s="19">
        <v>3.0999999999999999E-3</v>
      </c>
      <c r="M387" s="19"/>
      <c r="N387" s="19">
        <v>2.0199999999999999E-2</v>
      </c>
      <c r="O387" s="20">
        <v>0.28839999999999999</v>
      </c>
      <c r="P387" s="20">
        <v>0.28595361174588468</v>
      </c>
      <c r="Q387" s="19">
        <v>1.0200000000000001E-2</v>
      </c>
      <c r="R387" s="18">
        <v>88.414319338799103</v>
      </c>
      <c r="S387" s="21">
        <v>189252.71347922835</v>
      </c>
      <c r="T387" s="18">
        <v>75.517205111574668</v>
      </c>
      <c r="U387" s="21">
        <v>298.49734281536229</v>
      </c>
      <c r="V387" s="21">
        <v>86273.064428125232</v>
      </c>
      <c r="W387" s="21">
        <v>1325.0970192754321</v>
      </c>
      <c r="X387" s="21">
        <v>286541.55191492738</v>
      </c>
      <c r="Y387" s="21">
        <v>2364.1970562115935</v>
      </c>
      <c r="Z387" s="18">
        <v>30.416156520263172</v>
      </c>
      <c r="AA387" s="18">
        <v>13.529042125619519</v>
      </c>
      <c r="AB387" s="21">
        <v>0</v>
      </c>
      <c r="AC387" s="21">
        <v>158.86952274443968</v>
      </c>
      <c r="AD387" s="21">
        <v>2266.2393912130747</v>
      </c>
      <c r="AE387" s="18">
        <v>81.95368045557953</v>
      </c>
      <c r="AH387" s="21">
        <f t="shared" si="25"/>
        <v>1369.8534995941789</v>
      </c>
      <c r="AI387" s="21">
        <f t="shared" si="26"/>
        <v>2247.0157385512266</v>
      </c>
      <c r="AM387" s="20">
        <f t="shared" si="27"/>
        <v>0.68232832446488723</v>
      </c>
      <c r="AN387" s="20">
        <f t="shared" si="24"/>
        <v>1.5878113391178013</v>
      </c>
    </row>
    <row r="388" spans="1:40">
      <c r="A388" s="18" t="s">
        <v>468</v>
      </c>
      <c r="B388" s="18" t="s">
        <v>902</v>
      </c>
      <c r="C388" s="18">
        <v>99.016199999999998</v>
      </c>
      <c r="D388" s="18">
        <v>40.447899999999997</v>
      </c>
      <c r="E388" s="19">
        <v>1.29E-2</v>
      </c>
      <c r="F388" s="19">
        <v>5.45E-2</v>
      </c>
      <c r="G388" s="18">
        <v>11.038600000000001</v>
      </c>
      <c r="H388" s="18">
        <v>0.17180000000000001</v>
      </c>
      <c r="I388" s="18">
        <v>47.537700000000001</v>
      </c>
      <c r="J388" s="18">
        <v>0.33119999999999999</v>
      </c>
      <c r="K388" s="19">
        <v>3.0000000000000001E-3</v>
      </c>
      <c r="L388" s="19">
        <v>3.8999999999999998E-3</v>
      </c>
      <c r="M388" s="19"/>
      <c r="N388" s="19"/>
      <c r="O388" s="20">
        <v>0.28670000000000001</v>
      </c>
      <c r="P388" s="20">
        <v>0.28426803220369334</v>
      </c>
      <c r="Q388" s="19">
        <v>6.8999999999999999E-3</v>
      </c>
      <c r="R388" s="18">
        <v>88.474647668129322</v>
      </c>
      <c r="S388" s="21">
        <v>189067.60925066948</v>
      </c>
      <c r="T388" s="18">
        <v>77.315233804707404</v>
      </c>
      <c r="U388" s="21">
        <v>288.44158126661779</v>
      </c>
      <c r="V388" s="21">
        <v>85803.572303478082</v>
      </c>
      <c r="W388" s="21">
        <v>1330.5182227441217</v>
      </c>
      <c r="X388" s="21">
        <v>286669.39552505431</v>
      </c>
      <c r="Y388" s="21">
        <v>2367.0558192783546</v>
      </c>
      <c r="Z388" s="18">
        <v>22.255724283119395</v>
      </c>
      <c r="AA388" s="18">
        <v>17.020407835456815</v>
      </c>
      <c r="AB388" s="21">
        <v>0</v>
      </c>
      <c r="AC388" s="21">
        <v>824.23395958501385</v>
      </c>
      <c r="AD388" s="21">
        <v>2252.8808372426793</v>
      </c>
      <c r="AE388" s="18">
        <v>55.439254425833212</v>
      </c>
      <c r="AH388" s="21">
        <f t="shared" si="25"/>
        <v>1375.4578096451191</v>
      </c>
      <c r="AI388" s="21">
        <f t="shared" si="26"/>
        <v>2233.7705001478394</v>
      </c>
      <c r="AM388" s="20">
        <f t="shared" si="27"/>
        <v>0.67431412919199463</v>
      </c>
      <c r="AN388" s="20">
        <f t="shared" si="24"/>
        <v>1.603030937663378</v>
      </c>
    </row>
    <row r="389" spans="1:40">
      <c r="A389" s="18" t="s">
        <v>469</v>
      </c>
      <c r="B389" s="18" t="s">
        <v>902</v>
      </c>
      <c r="C389" s="18">
        <v>99.103800000000007</v>
      </c>
      <c r="D389" s="18">
        <v>40.351599999999998</v>
      </c>
      <c r="E389" s="19">
        <v>1.23E-2</v>
      </c>
      <c r="F389" s="19">
        <v>5.4699999999999999E-2</v>
      </c>
      <c r="G389" s="18">
        <v>11.0389</v>
      </c>
      <c r="H389" s="18">
        <v>0.17230000000000001</v>
      </c>
      <c r="I389" s="18">
        <v>47.556199999999997</v>
      </c>
      <c r="J389" s="18">
        <v>0.33110000000000001</v>
      </c>
      <c r="K389" s="19">
        <v>3.8999999999999998E-3</v>
      </c>
      <c r="L389" s="19">
        <v>3.2000000000000002E-3</v>
      </c>
      <c r="M389" s="19">
        <v>4.9799999999999997E-2</v>
      </c>
      <c r="N389" s="19">
        <v>2.1299999999999999E-2</v>
      </c>
      <c r="O389" s="20">
        <v>0.28789999999999999</v>
      </c>
      <c r="P389" s="20">
        <v>0.28545785305700488</v>
      </c>
      <c r="Q389" s="19"/>
      <c r="R389" s="18">
        <v>88.478337577508555</v>
      </c>
      <c r="S389" s="21">
        <v>188617.46942212858</v>
      </c>
      <c r="T389" s="18">
        <v>73.719176418441947</v>
      </c>
      <c r="U389" s="21">
        <v>289.5000824822751</v>
      </c>
      <c r="V389" s="21">
        <v>85805.904218004463</v>
      </c>
      <c r="W389" s="21">
        <v>1334.390510936043</v>
      </c>
      <c r="X389" s="21">
        <v>286780.95716596692</v>
      </c>
      <c r="Y389" s="21">
        <v>2366.3411285116645</v>
      </c>
      <c r="Z389" s="18">
        <v>28.932441568055211</v>
      </c>
      <c r="AA389" s="18">
        <v>13.965462839349181</v>
      </c>
      <c r="AB389" s="21">
        <v>340.73280680885102</v>
      </c>
      <c r="AC389" s="21">
        <v>167.52083338893885</v>
      </c>
      <c r="AD389" s="21">
        <v>2262.3104047511938</v>
      </c>
      <c r="AE389" s="18">
        <v>936.84305305103658</v>
      </c>
      <c r="AH389" s="21">
        <f t="shared" si="25"/>
        <v>1379.4608882529342</v>
      </c>
      <c r="AI389" s="21">
        <f t="shared" si="26"/>
        <v>2243.1200801972891</v>
      </c>
      <c r="AM389" s="20">
        <f t="shared" si="27"/>
        <v>0.67689149174969188</v>
      </c>
      <c r="AN389" s="20">
        <f t="shared" si="24"/>
        <v>1.6076526444476122</v>
      </c>
    </row>
    <row r="390" spans="1:40">
      <c r="A390" s="18" t="s">
        <v>470</v>
      </c>
      <c r="B390" s="18" t="s">
        <v>902</v>
      </c>
      <c r="C390" s="18">
        <v>98.707499999999996</v>
      </c>
      <c r="D390" s="18">
        <v>40.4529</v>
      </c>
      <c r="E390" s="19">
        <v>1.2800000000000001E-2</v>
      </c>
      <c r="F390" s="19">
        <v>5.4899999999999997E-2</v>
      </c>
      <c r="G390" s="18">
        <v>11.022500000000001</v>
      </c>
      <c r="H390" s="18">
        <v>0.17069999999999999</v>
      </c>
      <c r="I390" s="18">
        <v>47.585000000000001</v>
      </c>
      <c r="J390" s="18">
        <v>0.33239999999999997</v>
      </c>
      <c r="K390" s="19">
        <v>5.3E-3</v>
      </c>
      <c r="L390" s="19">
        <v>0</v>
      </c>
      <c r="M390" s="19">
        <v>4.8800000000000003E-2</v>
      </c>
      <c r="N390" s="19">
        <v>2.18E-2</v>
      </c>
      <c r="O390" s="20">
        <v>0.2848</v>
      </c>
      <c r="P390" s="20">
        <v>0.28238414918594995</v>
      </c>
      <c r="Q390" s="19">
        <v>8.2000000000000007E-3</v>
      </c>
      <c r="R390" s="18">
        <v>88.499648422032692</v>
      </c>
      <c r="S390" s="21">
        <v>189090.98099669965</v>
      </c>
      <c r="T390" s="18">
        <v>76.715890906996492</v>
      </c>
      <c r="U390" s="21">
        <v>290.55858369793242</v>
      </c>
      <c r="V390" s="21">
        <v>85678.426223894989</v>
      </c>
      <c r="W390" s="21">
        <v>1321.9991887218951</v>
      </c>
      <c r="X390" s="21">
        <v>286954.63150425261</v>
      </c>
      <c r="Y390" s="21">
        <v>2375.6321084786382</v>
      </c>
      <c r="Z390" s="18">
        <v>39.318446233510933</v>
      </c>
      <c r="AA390" s="18">
        <v>0</v>
      </c>
      <c r="AB390" s="21">
        <v>333.89078257574164</v>
      </c>
      <c r="AC390" s="21">
        <v>171.4532473182567</v>
      </c>
      <c r="AD390" s="21">
        <v>2237.9506886875306</v>
      </c>
      <c r="AE390" s="18">
        <v>65.884331346642369</v>
      </c>
      <c r="AH390" s="21">
        <f t="shared" si="25"/>
        <v>1366.651036707927</v>
      </c>
      <c r="AI390" s="21">
        <f t="shared" si="26"/>
        <v>2218.966998402876</v>
      </c>
      <c r="AM390" s="20">
        <f t="shared" si="27"/>
        <v>0.66820351345535944</v>
      </c>
      <c r="AN390" s="20">
        <f t="shared" si="24"/>
        <v>1.5950935339738765</v>
      </c>
    </row>
    <row r="391" spans="1:40">
      <c r="A391" s="18" t="s">
        <v>471</v>
      </c>
      <c r="B391" s="18" t="s">
        <v>902</v>
      </c>
      <c r="C391" s="18">
        <v>98.780600000000007</v>
      </c>
      <c r="D391" s="18">
        <v>40.250799999999998</v>
      </c>
      <c r="E391" s="19">
        <v>1.2800000000000001E-2</v>
      </c>
      <c r="F391" s="19">
        <v>5.8700000000000002E-2</v>
      </c>
      <c r="G391" s="18">
        <v>11.561</v>
      </c>
      <c r="H391" s="18">
        <v>0.17749999999999999</v>
      </c>
      <c r="I391" s="18">
        <v>47.306899999999999</v>
      </c>
      <c r="J391" s="18">
        <v>0.30099999999999999</v>
      </c>
      <c r="K391" s="19">
        <v>4.8999999999999998E-3</v>
      </c>
      <c r="L391" s="19">
        <v>1.6000000000000001E-3</v>
      </c>
      <c r="M391" s="19">
        <v>4.1799999999999997E-2</v>
      </c>
      <c r="N391" s="19">
        <v>2.1700000000000001E-2</v>
      </c>
      <c r="O391" s="20">
        <v>0.25359999999999999</v>
      </c>
      <c r="P391" s="20">
        <v>0.25144880699984867</v>
      </c>
      <c r="Q391" s="19">
        <v>7.9000000000000008E-3</v>
      </c>
      <c r="R391" s="18">
        <v>87.943183960948687</v>
      </c>
      <c r="S391" s="21">
        <v>188146.29502216054</v>
      </c>
      <c r="T391" s="18">
        <v>76.715890906996492</v>
      </c>
      <c r="U391" s="21">
        <v>310.67010679542142</v>
      </c>
      <c r="V391" s="21">
        <v>89864.212798770677</v>
      </c>
      <c r="W391" s="21">
        <v>1374.6623081320233</v>
      </c>
      <c r="X391" s="21">
        <v>285277.58867518185</v>
      </c>
      <c r="Y391" s="21">
        <v>2151.2192077378768</v>
      </c>
      <c r="Z391" s="18">
        <v>36.35101632909501</v>
      </c>
      <c r="AA391" s="18">
        <v>6.9827314196745904</v>
      </c>
      <c r="AB391" s="21">
        <v>285.99661294397538</v>
      </c>
      <c r="AC391" s="21">
        <v>170.66676453239313</v>
      </c>
      <c r="AD391" s="21">
        <v>1992.7819334661438</v>
      </c>
      <c r="AE391" s="18">
        <v>63.4739289803018</v>
      </c>
      <c r="AH391" s="21">
        <f t="shared" si="25"/>
        <v>1421.0929057742064</v>
      </c>
      <c r="AI391" s="21">
        <f t="shared" si="26"/>
        <v>1975.8779171171677</v>
      </c>
      <c r="AM391" s="20">
        <f t="shared" si="27"/>
        <v>0.62773868975192493</v>
      </c>
      <c r="AN391" s="20">
        <f t="shared" si="24"/>
        <v>1.5813780163594187</v>
      </c>
    </row>
    <row r="392" spans="1:40">
      <c r="A392" s="18" t="s">
        <v>472</v>
      </c>
      <c r="B392" s="18" t="s">
        <v>902</v>
      </c>
      <c r="C392" s="18">
        <v>98.999200000000002</v>
      </c>
      <c r="D392" s="18">
        <v>40.273099999999999</v>
      </c>
      <c r="E392" s="19">
        <v>1.2200000000000001E-2</v>
      </c>
      <c r="F392" s="19">
        <v>5.6000000000000001E-2</v>
      </c>
      <c r="G392" s="18">
        <v>11.5961</v>
      </c>
      <c r="H392" s="18">
        <v>0.17760000000000001</v>
      </c>
      <c r="I392" s="18">
        <v>47.252899999999997</v>
      </c>
      <c r="J392" s="18">
        <v>0.30080000000000001</v>
      </c>
      <c r="K392" s="19">
        <v>3.2000000000000002E-3</v>
      </c>
      <c r="L392" s="19">
        <v>1.9E-3</v>
      </c>
      <c r="M392" s="19">
        <v>4.1000000000000002E-2</v>
      </c>
      <c r="N392" s="19">
        <v>2.23E-2</v>
      </c>
      <c r="O392" s="20">
        <v>0.25509999999999999</v>
      </c>
      <c r="P392" s="20">
        <v>0.25293608306648818</v>
      </c>
      <c r="Q392" s="19">
        <v>7.9000000000000008E-3</v>
      </c>
      <c r="R392" s="18">
        <v>87.898860488752803</v>
      </c>
      <c r="S392" s="21">
        <v>188250.53300945504</v>
      </c>
      <c r="T392" s="18">
        <v>73.119833520731035</v>
      </c>
      <c r="U392" s="21">
        <v>296.38034038404766</v>
      </c>
      <c r="V392" s="21">
        <v>90137.046798358686</v>
      </c>
      <c r="W392" s="21">
        <v>1375.4367657704079</v>
      </c>
      <c r="X392" s="21">
        <v>284951.94929089618</v>
      </c>
      <c r="Y392" s="21">
        <v>2149.7898262044964</v>
      </c>
      <c r="Z392" s="18">
        <v>23.739439235327353</v>
      </c>
      <c r="AA392" s="18">
        <v>8.2919935608635758</v>
      </c>
      <c r="AB392" s="21">
        <v>280.52299355748784</v>
      </c>
      <c r="AC392" s="21">
        <v>175.38566124757449</v>
      </c>
      <c r="AD392" s="21">
        <v>2004.568892851787</v>
      </c>
      <c r="AE392" s="18">
        <v>63.4739289803018</v>
      </c>
      <c r="AH392" s="21">
        <f t="shared" si="25"/>
        <v>1421.8935214957698</v>
      </c>
      <c r="AI392" s="21">
        <f t="shared" si="26"/>
        <v>1987.5648921789802</v>
      </c>
      <c r="AM392" s="20">
        <f t="shared" si="27"/>
        <v>0.63409259194454737</v>
      </c>
      <c r="AN392" s="20">
        <f t="shared" si="24"/>
        <v>1.5774795957944134</v>
      </c>
    </row>
    <row r="393" spans="1:40">
      <c r="A393" s="18" t="s">
        <v>473</v>
      </c>
      <c r="B393" s="18" t="s">
        <v>902</v>
      </c>
      <c r="C393" s="18">
        <v>98.931399999999996</v>
      </c>
      <c r="D393" s="18">
        <v>40.219799999999999</v>
      </c>
      <c r="E393" s="19">
        <v>1.26E-2</v>
      </c>
      <c r="F393" s="19">
        <v>5.9200000000000003E-2</v>
      </c>
      <c r="G393" s="18">
        <v>11.644399999999999</v>
      </c>
      <c r="H393" s="18">
        <v>0.17910000000000001</v>
      </c>
      <c r="I393" s="18">
        <v>47.244900000000001</v>
      </c>
      <c r="J393" s="18">
        <v>0.30149999999999999</v>
      </c>
      <c r="K393" s="19">
        <v>5.7000000000000002E-3</v>
      </c>
      <c r="L393" s="19">
        <v>5.3E-3</v>
      </c>
      <c r="M393" s="19">
        <v>4.1700000000000001E-2</v>
      </c>
      <c r="N393" s="19">
        <v>2.1700000000000001E-2</v>
      </c>
      <c r="O393" s="20">
        <v>0.25729999999999997</v>
      </c>
      <c r="P393" s="20">
        <v>0.25511742129755938</v>
      </c>
      <c r="Q393" s="19">
        <v>6.7000000000000002E-3</v>
      </c>
      <c r="R393" s="18">
        <v>87.852771858551264</v>
      </c>
      <c r="S393" s="21">
        <v>188001.39019677351</v>
      </c>
      <c r="T393" s="18">
        <v>75.517205111574668</v>
      </c>
      <c r="U393" s="21">
        <v>313.31635983456465</v>
      </c>
      <c r="V393" s="21">
        <v>90512.485037107966</v>
      </c>
      <c r="W393" s="21">
        <v>1387.0536303461713</v>
      </c>
      <c r="X393" s="21">
        <v>284903.70641915023</v>
      </c>
      <c r="Y393" s="21">
        <v>2154.7926615713282</v>
      </c>
      <c r="Z393" s="18">
        <v>42.285876137926849</v>
      </c>
      <c r="AA393" s="18">
        <v>23.130297827672081</v>
      </c>
      <c r="AB393" s="21">
        <v>285.31241052066446</v>
      </c>
      <c r="AC393" s="21">
        <v>170.66676453239313</v>
      </c>
      <c r="AD393" s="21">
        <v>2021.8564332840645</v>
      </c>
      <c r="AE393" s="18">
        <v>53.832319514939499</v>
      </c>
      <c r="AH393" s="21">
        <f t="shared" si="25"/>
        <v>1433.9027573192136</v>
      </c>
      <c r="AI393" s="21">
        <f t="shared" si="26"/>
        <v>2004.7057889363059</v>
      </c>
      <c r="AM393" s="20">
        <f t="shared" si="27"/>
        <v>0.64233369395191375</v>
      </c>
      <c r="AN393" s="20">
        <f t="shared" si="24"/>
        <v>1.5842043854296428</v>
      </c>
    </row>
    <row r="394" spans="1:40">
      <c r="A394" s="18" t="s">
        <v>474</v>
      </c>
      <c r="B394" s="18" t="s">
        <v>902</v>
      </c>
      <c r="C394" s="18">
        <v>99.198999999999998</v>
      </c>
      <c r="D394" s="18">
        <v>40.262500000000003</v>
      </c>
      <c r="E394" s="19">
        <v>1.38E-2</v>
      </c>
      <c r="F394" s="19">
        <v>5.5800000000000002E-2</v>
      </c>
      <c r="G394" s="18">
        <v>11.623100000000001</v>
      </c>
      <c r="H394" s="18">
        <v>0.17749999999999999</v>
      </c>
      <c r="I394" s="18">
        <v>47.228299999999997</v>
      </c>
      <c r="J394" s="18">
        <v>0.30270000000000002</v>
      </c>
      <c r="K394" s="19">
        <v>6.1000000000000004E-3</v>
      </c>
      <c r="L394" s="19">
        <v>3.7000000000000002E-3</v>
      </c>
      <c r="M394" s="19">
        <v>4.1399999999999999E-2</v>
      </c>
      <c r="N394" s="19">
        <v>2.1600000000000001E-2</v>
      </c>
      <c r="O394" s="20">
        <v>0.25480000000000003</v>
      </c>
      <c r="P394" s="20">
        <v>0.25263862785316032</v>
      </c>
      <c r="Q394" s="19">
        <v>8.5000000000000006E-3</v>
      </c>
      <c r="R394" s="18">
        <v>87.86855131710179</v>
      </c>
      <c r="S394" s="21">
        <v>188200.98490787114</v>
      </c>
      <c r="T394" s="18">
        <v>82.709319884105582</v>
      </c>
      <c r="U394" s="21">
        <v>295.32183916839034</v>
      </c>
      <c r="V394" s="21">
        <v>90346.919105734079</v>
      </c>
      <c r="W394" s="21">
        <v>1374.6623081320233</v>
      </c>
      <c r="X394" s="21">
        <v>284803.60246027727</v>
      </c>
      <c r="Y394" s="21">
        <v>2163.3689507716126</v>
      </c>
      <c r="Z394" s="18">
        <v>45.253306042342771</v>
      </c>
      <c r="AA394" s="18">
        <v>16.147566407997491</v>
      </c>
      <c r="AB394" s="21">
        <v>283.25980325073158</v>
      </c>
      <c r="AC394" s="21">
        <v>169.88028174652956</v>
      </c>
      <c r="AD394" s="21">
        <v>2002.2115009746587</v>
      </c>
      <c r="AE394" s="18">
        <v>68.294733712982946</v>
      </c>
      <c r="AH394" s="21">
        <f t="shared" si="25"/>
        <v>1421.0929057742064</v>
      </c>
      <c r="AI394" s="21">
        <f t="shared" si="26"/>
        <v>1985.2274971666182</v>
      </c>
      <c r="AM394" s="20">
        <f t="shared" si="27"/>
        <v>0.63515222050731568</v>
      </c>
      <c r="AN394" s="20">
        <f t="shared" si="24"/>
        <v>1.5729290161085454</v>
      </c>
    </row>
    <row r="395" spans="1:40">
      <c r="A395" s="18" t="s">
        <v>475</v>
      </c>
      <c r="B395" s="18" t="s">
        <v>902</v>
      </c>
      <c r="C395" s="18">
        <v>99.087199999999996</v>
      </c>
      <c r="D395" s="18">
        <v>40.217100000000002</v>
      </c>
      <c r="E395" s="19">
        <v>1.46E-2</v>
      </c>
      <c r="F395" s="19">
        <v>5.6599999999999998E-2</v>
      </c>
      <c r="G395" s="18">
        <v>11.636200000000001</v>
      </c>
      <c r="H395" s="18">
        <v>0.17860000000000001</v>
      </c>
      <c r="I395" s="18">
        <v>47.261400000000002</v>
      </c>
      <c r="J395" s="18">
        <v>0.30459999999999998</v>
      </c>
      <c r="K395" s="19">
        <v>4.7000000000000002E-3</v>
      </c>
      <c r="L395" s="19">
        <v>0</v>
      </c>
      <c r="M395" s="19">
        <v>4.2299999999999997E-2</v>
      </c>
      <c r="N395" s="19">
        <v>2.1700000000000001E-2</v>
      </c>
      <c r="O395" s="20">
        <v>0.25469999999999998</v>
      </c>
      <c r="P395" s="20">
        <v>0.2525394761153843</v>
      </c>
      <c r="Q395" s="19">
        <v>7.4000000000000003E-3</v>
      </c>
      <c r="R395" s="18">
        <v>87.864011398056689</v>
      </c>
      <c r="S395" s="21">
        <v>187988.76945391725</v>
      </c>
      <c r="T395" s="18">
        <v>87.504063065792863</v>
      </c>
      <c r="U395" s="21">
        <v>299.5558440310196</v>
      </c>
      <c r="V395" s="21">
        <v>90448.746040053229</v>
      </c>
      <c r="W395" s="21">
        <v>1383.1813421542502</v>
      </c>
      <c r="X395" s="21">
        <v>285003.20734212641</v>
      </c>
      <c r="Y395" s="21">
        <v>2176.9480753387284</v>
      </c>
      <c r="Z395" s="18">
        <v>34.867301376887049</v>
      </c>
      <c r="AA395" s="18">
        <v>0</v>
      </c>
      <c r="AB395" s="21">
        <v>289.4176250605301</v>
      </c>
      <c r="AC395" s="21">
        <v>170.66676453239313</v>
      </c>
      <c r="AD395" s="21">
        <v>2001.4257036822821</v>
      </c>
      <c r="AE395" s="18">
        <v>59.456591703067502</v>
      </c>
      <c r="AH395" s="21">
        <f t="shared" si="25"/>
        <v>1429.899678711399</v>
      </c>
      <c r="AI395" s="21">
        <f t="shared" si="26"/>
        <v>1984.4483654958301</v>
      </c>
      <c r="AM395" s="20">
        <f t="shared" si="27"/>
        <v>0.63517336130566415</v>
      </c>
      <c r="AN395" s="20">
        <f t="shared" si="24"/>
        <v>1.5808949723616947</v>
      </c>
    </row>
    <row r="396" spans="1:40">
      <c r="A396" s="18" t="s">
        <v>476</v>
      </c>
      <c r="B396" s="18" t="s">
        <v>902</v>
      </c>
      <c r="C396" s="18">
        <v>99.451400000000007</v>
      </c>
      <c r="D396" s="18">
        <v>40.1905</v>
      </c>
      <c r="E396" s="19">
        <v>1.34E-2</v>
      </c>
      <c r="F396" s="19">
        <v>5.8500000000000003E-2</v>
      </c>
      <c r="G396" s="18">
        <v>11.623799999999999</v>
      </c>
      <c r="H396" s="18">
        <v>0.17660000000000001</v>
      </c>
      <c r="I396" s="18">
        <v>47.209000000000003</v>
      </c>
      <c r="J396" s="18">
        <v>0.30109999999999998</v>
      </c>
      <c r="K396" s="19">
        <v>4.1000000000000003E-3</v>
      </c>
      <c r="L396" s="19">
        <v>1.6000000000000001E-3</v>
      </c>
      <c r="M396" s="19">
        <v>4.07E-2</v>
      </c>
      <c r="N396" s="19">
        <v>2.1600000000000001E-2</v>
      </c>
      <c r="O396" s="20">
        <v>0.25409999999999999</v>
      </c>
      <c r="P396" s="20">
        <v>0.25194456568872853</v>
      </c>
      <c r="Q396" s="19"/>
      <c r="R396" s="18">
        <v>87.863551444291019</v>
      </c>
      <c r="S396" s="21">
        <v>187864.4317650368</v>
      </c>
      <c r="T396" s="18">
        <v>80.311948293261949</v>
      </c>
      <c r="U396" s="21">
        <v>309.6116055797641</v>
      </c>
      <c r="V396" s="21">
        <v>90352.360239628964</v>
      </c>
      <c r="W396" s="21">
        <v>1367.6921893865654</v>
      </c>
      <c r="X396" s="21">
        <v>284687.21653219004</v>
      </c>
      <c r="Y396" s="21">
        <v>2151.933898504567</v>
      </c>
      <c r="Z396" s="18">
        <v>30.416156520263172</v>
      </c>
      <c r="AA396" s="18">
        <v>6.9827314196745904</v>
      </c>
      <c r="AB396" s="21">
        <v>278.47038628755502</v>
      </c>
      <c r="AC396" s="21">
        <v>169.88028174652956</v>
      </c>
      <c r="AD396" s="21">
        <v>1996.7109199280249</v>
      </c>
      <c r="AE396" s="18">
        <v>844.44429567464783</v>
      </c>
      <c r="AH396" s="21">
        <f t="shared" si="25"/>
        <v>1413.8873642801402</v>
      </c>
      <c r="AI396" s="21">
        <f t="shared" si="26"/>
        <v>1979.7735754711052</v>
      </c>
      <c r="AM396" s="20">
        <f t="shared" si="27"/>
        <v>0.63370440910310022</v>
      </c>
      <c r="AN396" s="20">
        <f t="shared" ref="AN396:AN433" si="28">AH396/V396*100</f>
        <v>1.5648593578853767</v>
      </c>
    </row>
    <row r="397" spans="1:40">
      <c r="A397" s="18" t="s">
        <v>477</v>
      </c>
      <c r="B397" s="18" t="s">
        <v>902</v>
      </c>
      <c r="C397" s="18">
        <v>99.28</v>
      </c>
      <c r="D397" s="18">
        <v>40.330399999999997</v>
      </c>
      <c r="E397" s="19">
        <v>1.37E-2</v>
      </c>
      <c r="F397" s="19">
        <v>5.8500000000000003E-2</v>
      </c>
      <c r="G397" s="18">
        <v>11.079800000000001</v>
      </c>
      <c r="H397" s="18">
        <v>0.17480000000000001</v>
      </c>
      <c r="I397" s="18">
        <v>47.653100000000002</v>
      </c>
      <c r="J397" s="18">
        <v>0.33500000000000002</v>
      </c>
      <c r="K397" s="19">
        <v>4.4000000000000003E-3</v>
      </c>
      <c r="L397" s="19">
        <v>2.8999999999999998E-3</v>
      </c>
      <c r="M397" s="19">
        <v>4.7500000000000001E-2</v>
      </c>
      <c r="N397" s="19">
        <v>2.1299999999999999E-2</v>
      </c>
      <c r="O397" s="20">
        <v>0.27089999999999997</v>
      </c>
      <c r="P397" s="20">
        <v>0.26860205763509071</v>
      </c>
      <c r="Q397" s="19">
        <v>7.7999999999999996E-3</v>
      </c>
      <c r="R397" s="18">
        <v>88.461376708843702</v>
      </c>
      <c r="S397" s="21">
        <v>188518.37321896071</v>
      </c>
      <c r="T397" s="18">
        <v>82.109976986394685</v>
      </c>
      <c r="U397" s="21">
        <v>309.6116055797641</v>
      </c>
      <c r="V397" s="21">
        <v>86123.821898436072</v>
      </c>
      <c r="W397" s="21">
        <v>1353.751951895649</v>
      </c>
      <c r="X397" s="21">
        <v>287365.29894999054</v>
      </c>
      <c r="Y397" s="21">
        <v>2394.2140684125875</v>
      </c>
      <c r="Z397" s="18">
        <v>32.641728948575114</v>
      </c>
      <c r="AA397" s="18">
        <v>12.656200698160193</v>
      </c>
      <c r="AB397" s="21">
        <v>324.99615107269932</v>
      </c>
      <c r="AC397" s="21">
        <v>167.52083338893885</v>
      </c>
      <c r="AD397" s="21">
        <v>2128.7248650472329</v>
      </c>
      <c r="AE397" s="18">
        <v>62.670461524854929</v>
      </c>
      <c r="AH397" s="21">
        <f t="shared" si="25"/>
        <v>1399.4762812920073</v>
      </c>
      <c r="AI397" s="21">
        <f t="shared" si="26"/>
        <v>2110.6676961634093</v>
      </c>
      <c r="AM397" s="20">
        <f t="shared" si="27"/>
        <v>0.63798211481340139</v>
      </c>
      <c r="AN397" s="20">
        <f t="shared" si="28"/>
        <v>1.6249584034280073</v>
      </c>
    </row>
    <row r="398" spans="1:40">
      <c r="A398" s="18" t="s">
        <v>478</v>
      </c>
      <c r="B398" s="18" t="s">
        <v>902</v>
      </c>
      <c r="C398" s="18">
        <v>99.226799999999997</v>
      </c>
      <c r="D398" s="18">
        <v>40.2714</v>
      </c>
      <c r="E398" s="19">
        <v>1.2500000000000001E-2</v>
      </c>
      <c r="F398" s="19">
        <v>5.8900000000000001E-2</v>
      </c>
      <c r="G398" s="18">
        <v>11.095800000000001</v>
      </c>
      <c r="H398" s="18">
        <v>0.17530000000000001</v>
      </c>
      <c r="I398" s="18">
        <v>47.658499999999997</v>
      </c>
      <c r="J398" s="18">
        <v>0.33150000000000002</v>
      </c>
      <c r="K398" s="19">
        <v>4.7999999999999996E-3</v>
      </c>
      <c r="L398" s="19">
        <v>3.0999999999999999E-3</v>
      </c>
      <c r="M398" s="19">
        <v>0.09</v>
      </c>
      <c r="N398" s="19">
        <v>2.1700000000000001E-2</v>
      </c>
      <c r="O398" s="20">
        <v>0.26860000000000001</v>
      </c>
      <c r="P398" s="20">
        <v>0.26632156766624354</v>
      </c>
      <c r="Q398" s="19">
        <v>8.0999999999999996E-3</v>
      </c>
      <c r="R398" s="18">
        <v>88.44779706383575</v>
      </c>
      <c r="S398" s="21">
        <v>188242.58661580479</v>
      </c>
      <c r="T398" s="18">
        <v>74.917862213863771</v>
      </c>
      <c r="U398" s="21">
        <v>311.72860801107868</v>
      </c>
      <c r="V398" s="21">
        <v>86248.190673177043</v>
      </c>
      <c r="W398" s="21">
        <v>1357.6242400875701</v>
      </c>
      <c r="X398" s="21">
        <v>287397.86288841907</v>
      </c>
      <c r="Y398" s="21">
        <v>2369.1998915784256</v>
      </c>
      <c r="Z398" s="18">
        <v>35.60915885299103</v>
      </c>
      <c r="AA398" s="18">
        <v>13.529042125619519</v>
      </c>
      <c r="AB398" s="21">
        <v>615.78218097985132</v>
      </c>
      <c r="AC398" s="21">
        <v>170.66676453239313</v>
      </c>
      <c r="AD398" s="21">
        <v>2110.65152732258</v>
      </c>
      <c r="AE398" s="18">
        <v>65.080863891195506</v>
      </c>
      <c r="AH398" s="21">
        <f t="shared" si="25"/>
        <v>1403.4793598998219</v>
      </c>
      <c r="AI398" s="21">
        <f t="shared" si="26"/>
        <v>2092.747667735297</v>
      </c>
      <c r="AM398" s="20">
        <f t="shared" si="27"/>
        <v>0.63340719914756771</v>
      </c>
      <c r="AN398" s="20">
        <f t="shared" si="28"/>
        <v>1.627256582364806</v>
      </c>
    </row>
    <row r="399" spans="1:40">
      <c r="A399" s="18" t="s">
        <v>479</v>
      </c>
      <c r="B399" s="18" t="s">
        <v>902</v>
      </c>
      <c r="C399" s="18">
        <v>99.210599999999999</v>
      </c>
      <c r="D399" s="18">
        <v>40.277999999999999</v>
      </c>
      <c r="E399" s="19">
        <v>1.21E-2</v>
      </c>
      <c r="F399" s="19">
        <v>5.4100000000000002E-2</v>
      </c>
      <c r="G399" s="18">
        <v>11.117800000000001</v>
      </c>
      <c r="H399" s="18">
        <v>0.17249999999999999</v>
      </c>
      <c r="I399" s="18">
        <v>47.676400000000001</v>
      </c>
      <c r="J399" s="18">
        <v>0.33629999999999999</v>
      </c>
      <c r="K399" s="19">
        <v>5.1999999999999998E-3</v>
      </c>
      <c r="L399" s="19">
        <v>2.9999999999999997E-4</v>
      </c>
      <c r="M399" s="19">
        <v>4.5499999999999999E-2</v>
      </c>
      <c r="N399" s="19">
        <v>2.1600000000000001E-2</v>
      </c>
      <c r="O399" s="20">
        <v>0.27250000000000002</v>
      </c>
      <c r="P399" s="20">
        <v>0.27018848543950619</v>
      </c>
      <c r="Q399" s="19">
        <v>8.0000000000000002E-3</v>
      </c>
      <c r="R399" s="18">
        <v>88.431385015975223</v>
      </c>
      <c r="S399" s="21">
        <v>188273.43732056461</v>
      </c>
      <c r="T399" s="18">
        <v>72.520490623020123</v>
      </c>
      <c r="U399" s="21">
        <v>286.32457883530316</v>
      </c>
      <c r="V399" s="21">
        <v>86419.197738445859</v>
      </c>
      <c r="W399" s="21">
        <v>1335.9394262128112</v>
      </c>
      <c r="X399" s="21">
        <v>287505.8063139508</v>
      </c>
      <c r="Y399" s="21">
        <v>2403.5050483795612</v>
      </c>
      <c r="Z399" s="18">
        <v>38.576588757406945</v>
      </c>
      <c r="AA399" s="18">
        <v>1.3092621411889858</v>
      </c>
      <c r="AB399" s="21">
        <v>311.31210260648038</v>
      </c>
      <c r="AC399" s="21">
        <v>169.88028174652956</v>
      </c>
      <c r="AD399" s="21">
        <v>2141.2976217252531</v>
      </c>
      <c r="AE399" s="18">
        <v>64.277396435748656</v>
      </c>
      <c r="AH399" s="21">
        <f t="shared" si="25"/>
        <v>1381.0621196960597</v>
      </c>
      <c r="AI399" s="21">
        <f t="shared" si="26"/>
        <v>2123.1338028960104</v>
      </c>
      <c r="AM399" s="20">
        <f t="shared" si="27"/>
        <v>0.64363647107240785</v>
      </c>
      <c r="AN399" s="20">
        <f t="shared" si="28"/>
        <v>1.5980964367153083</v>
      </c>
    </row>
    <row r="400" spans="1:40">
      <c r="A400" s="18" t="s">
        <v>480</v>
      </c>
      <c r="B400" s="18" t="s">
        <v>902</v>
      </c>
      <c r="C400" s="18">
        <v>99.257900000000006</v>
      </c>
      <c r="D400" s="18">
        <v>40.309100000000001</v>
      </c>
      <c r="E400" s="19">
        <v>1.35E-2</v>
      </c>
      <c r="F400" s="19">
        <v>5.6899999999999999E-2</v>
      </c>
      <c r="G400" s="18">
        <v>11.0923</v>
      </c>
      <c r="H400" s="18">
        <v>0.1759</v>
      </c>
      <c r="I400" s="18">
        <v>47.663699999999999</v>
      </c>
      <c r="J400" s="18">
        <v>0.33400000000000002</v>
      </c>
      <c r="K400" s="19">
        <v>4.0000000000000001E-3</v>
      </c>
      <c r="L400" s="19">
        <v>4.8999999999999998E-3</v>
      </c>
      <c r="M400" s="19">
        <v>4.9299999999999997E-2</v>
      </c>
      <c r="N400" s="19">
        <v>2.01E-2</v>
      </c>
      <c r="O400" s="20">
        <v>0.2671</v>
      </c>
      <c r="P400" s="20">
        <v>0.26483429159960403</v>
      </c>
      <c r="Q400" s="19">
        <v>9.1000000000000004E-3</v>
      </c>
      <c r="R400" s="18">
        <v>88.452134656144324</v>
      </c>
      <c r="S400" s="21">
        <v>188418.80958087224</v>
      </c>
      <c r="T400" s="18">
        <v>80.911291190972861</v>
      </c>
      <c r="U400" s="21">
        <v>301.14359585450558</v>
      </c>
      <c r="V400" s="21">
        <v>86220.985003702444</v>
      </c>
      <c r="W400" s="21">
        <v>1362.2709859178756</v>
      </c>
      <c r="X400" s="21">
        <v>287429.22075505403</v>
      </c>
      <c r="Y400" s="21">
        <v>2387.0671607456839</v>
      </c>
      <c r="Z400" s="18">
        <v>29.674299044159191</v>
      </c>
      <c r="AA400" s="18">
        <v>21.384614972753432</v>
      </c>
      <c r="AB400" s="21">
        <v>337.31179469229636</v>
      </c>
      <c r="AC400" s="21">
        <v>158.08303995857611</v>
      </c>
      <c r="AD400" s="21">
        <v>2098.8645679369361</v>
      </c>
      <c r="AE400" s="18">
        <v>73.1155384456641</v>
      </c>
      <c r="AH400" s="21">
        <f t="shared" si="25"/>
        <v>1408.2830542291997</v>
      </c>
      <c r="AI400" s="21">
        <f t="shared" si="26"/>
        <v>2081.0606926734836</v>
      </c>
      <c r="AM400" s="20">
        <f t="shared" si="27"/>
        <v>0.62960255036530055</v>
      </c>
      <c r="AN400" s="20">
        <f t="shared" si="28"/>
        <v>1.6333414123820624</v>
      </c>
    </row>
    <row r="401" spans="1:40">
      <c r="A401" s="18" t="s">
        <v>481</v>
      </c>
      <c r="B401" s="18" t="s">
        <v>902</v>
      </c>
      <c r="C401" s="18">
        <v>98.964299999999994</v>
      </c>
      <c r="D401" s="18">
        <v>40.277200000000001</v>
      </c>
      <c r="E401" s="19">
        <v>1.34E-2</v>
      </c>
      <c r="F401" s="19">
        <v>5.3900000000000003E-2</v>
      </c>
      <c r="G401" s="18">
        <v>11.0646</v>
      </c>
      <c r="H401" s="18">
        <v>0.17449999999999999</v>
      </c>
      <c r="I401" s="18">
        <v>47.724299999999999</v>
      </c>
      <c r="J401" s="18">
        <v>0.33350000000000002</v>
      </c>
      <c r="K401" s="19">
        <v>6.1000000000000004E-3</v>
      </c>
      <c r="L401" s="19">
        <v>5.1999999999999998E-3</v>
      </c>
      <c r="M401" s="19">
        <v>4.5999999999999999E-2</v>
      </c>
      <c r="N401" s="19">
        <v>2.0799999999999999E-2</v>
      </c>
      <c r="O401" s="20">
        <v>0.27100000000000002</v>
      </c>
      <c r="P401" s="20">
        <v>0.26870120937286673</v>
      </c>
      <c r="Q401" s="19">
        <v>9.7000000000000003E-3</v>
      </c>
      <c r="R401" s="18">
        <v>88.490596594428268</v>
      </c>
      <c r="S401" s="21">
        <v>188269.69784119978</v>
      </c>
      <c r="T401" s="18">
        <v>80.311948293261949</v>
      </c>
      <c r="U401" s="21">
        <v>285.2660776196459</v>
      </c>
      <c r="V401" s="21">
        <v>86005.671562432151</v>
      </c>
      <c r="W401" s="21">
        <v>1351.428578980496</v>
      </c>
      <c r="X401" s="21">
        <v>287794.66050853004</v>
      </c>
      <c r="Y401" s="21">
        <v>2383.493706912232</v>
      </c>
      <c r="Z401" s="18">
        <v>45.253306042342771</v>
      </c>
      <c r="AA401" s="18">
        <v>22.693877113942417</v>
      </c>
      <c r="AB401" s="21">
        <v>314.7331147230351</v>
      </c>
      <c r="AC401" s="21">
        <v>163.58841945962106</v>
      </c>
      <c r="AD401" s="21">
        <v>2129.5106623396096</v>
      </c>
      <c r="AE401" s="18">
        <v>77.93634317834524</v>
      </c>
      <c r="AH401" s="21">
        <f t="shared" si="25"/>
        <v>1397.0744341273185</v>
      </c>
      <c r="AI401" s="21">
        <f t="shared" si="26"/>
        <v>2111.4468278341974</v>
      </c>
      <c r="AM401" s="20">
        <f t="shared" si="27"/>
        <v>0.63639121827435485</v>
      </c>
      <c r="AN401" s="20">
        <f t="shared" si="28"/>
        <v>1.6243980295103815</v>
      </c>
    </row>
    <row r="402" spans="1:40">
      <c r="A402" s="18" t="s">
        <v>482</v>
      </c>
      <c r="B402" s="18" t="s">
        <v>902</v>
      </c>
      <c r="C402" s="18">
        <v>98.661500000000004</v>
      </c>
      <c r="D402" s="18">
        <v>40.319699999999997</v>
      </c>
      <c r="E402" s="19">
        <v>1.34E-2</v>
      </c>
      <c r="F402" s="19">
        <v>5.5199999999999999E-2</v>
      </c>
      <c r="G402" s="18">
        <v>11.0276</v>
      </c>
      <c r="H402" s="18">
        <v>0.17430000000000001</v>
      </c>
      <c r="I402" s="18">
        <v>47.718699999999998</v>
      </c>
      <c r="J402" s="18">
        <v>0.33579999999999999</v>
      </c>
      <c r="K402" s="19">
        <v>5.7999999999999996E-3</v>
      </c>
      <c r="L402" s="19">
        <v>3.8E-3</v>
      </c>
      <c r="M402" s="19">
        <v>4.7500000000000001E-2</v>
      </c>
      <c r="N402" s="19">
        <v>2.1700000000000001E-2</v>
      </c>
      <c r="O402" s="20">
        <v>0.26860000000000001</v>
      </c>
      <c r="P402" s="20">
        <v>0.26632156766624354</v>
      </c>
      <c r="Q402" s="19">
        <v>7.9000000000000008E-3</v>
      </c>
      <c r="R402" s="18">
        <v>88.523475327748585</v>
      </c>
      <c r="S402" s="21">
        <v>188468.35768245615</v>
      </c>
      <c r="T402" s="18">
        <v>80.311948293261949</v>
      </c>
      <c r="U402" s="21">
        <v>292.14633552141839</v>
      </c>
      <c r="V402" s="21">
        <v>85718.068770843645</v>
      </c>
      <c r="W402" s="21">
        <v>1349.8796637037278</v>
      </c>
      <c r="X402" s="21">
        <v>287760.89049830782</v>
      </c>
      <c r="Y402" s="21">
        <v>2399.9315945461094</v>
      </c>
      <c r="Z402" s="18">
        <v>43.027733614030822</v>
      </c>
      <c r="AA402" s="18">
        <v>16.583987121727152</v>
      </c>
      <c r="AB402" s="21">
        <v>324.99615107269932</v>
      </c>
      <c r="AC402" s="21">
        <v>170.66676453239313</v>
      </c>
      <c r="AD402" s="21">
        <v>2110.65152732258</v>
      </c>
      <c r="AE402" s="18">
        <v>63.4739289803018</v>
      </c>
      <c r="AH402" s="21">
        <f t="shared" si="25"/>
        <v>1395.4732026841928</v>
      </c>
      <c r="AI402" s="21">
        <f t="shared" si="26"/>
        <v>2092.747667735297</v>
      </c>
      <c r="AM402" s="20">
        <f t="shared" si="27"/>
        <v>0.62871981128855658</v>
      </c>
      <c r="AN402" s="20">
        <f t="shared" si="28"/>
        <v>1.6279802178171008</v>
      </c>
    </row>
    <row r="403" spans="1:40">
      <c r="A403" s="18" t="s">
        <v>483</v>
      </c>
      <c r="B403" s="18" t="s">
        <v>902</v>
      </c>
      <c r="C403" s="18">
        <v>98.951599999999999</v>
      </c>
      <c r="D403" s="18">
        <v>40.171199999999999</v>
      </c>
      <c r="E403" s="19">
        <v>1.3100000000000001E-2</v>
      </c>
      <c r="F403" s="19">
        <v>5.0700000000000002E-2</v>
      </c>
      <c r="G403" s="18">
        <v>11.9452</v>
      </c>
      <c r="H403" s="18">
        <v>0.18959999999999999</v>
      </c>
      <c r="I403" s="18">
        <v>46.952199999999998</v>
      </c>
      <c r="J403" s="18">
        <v>0.34339999999999998</v>
      </c>
      <c r="K403" s="19">
        <v>4.8999999999999998E-3</v>
      </c>
      <c r="L403" s="19">
        <v>4.3E-3</v>
      </c>
      <c r="M403" s="19">
        <v>4.3400000000000001E-2</v>
      </c>
      <c r="N403" s="19">
        <v>2.1700000000000001E-2</v>
      </c>
      <c r="O403" s="20">
        <v>0.25219999999999998</v>
      </c>
      <c r="P403" s="20">
        <v>0.25006068267098513</v>
      </c>
      <c r="Q403" s="19">
        <v>8.0000000000000002E-3</v>
      </c>
      <c r="R403" s="18">
        <v>87.510194723860721</v>
      </c>
      <c r="S403" s="21">
        <v>187774.21682536037</v>
      </c>
      <c r="T403" s="18">
        <v>78.513919600129228</v>
      </c>
      <c r="U403" s="21">
        <v>268.3300581691289</v>
      </c>
      <c r="V403" s="21">
        <v>92850.618002238174</v>
      </c>
      <c r="W403" s="21">
        <v>1468.3716823765162</v>
      </c>
      <c r="X403" s="21">
        <v>283138.62034914299</v>
      </c>
      <c r="Y403" s="21">
        <v>2454.2480928145742</v>
      </c>
      <c r="Z403" s="18">
        <v>36.35101632909501</v>
      </c>
      <c r="AA403" s="18">
        <v>18.76609069037546</v>
      </c>
      <c r="AB403" s="21">
        <v>296.94385171695052</v>
      </c>
      <c r="AC403" s="21">
        <v>170.66676453239313</v>
      </c>
      <c r="AD403" s="21">
        <v>1981.780771372876</v>
      </c>
      <c r="AE403" s="18">
        <v>64.277396435748656</v>
      </c>
      <c r="AH403" s="21">
        <f t="shared" si="25"/>
        <v>1517.9674080833215</v>
      </c>
      <c r="AI403" s="21">
        <f t="shared" si="26"/>
        <v>1964.9700737261419</v>
      </c>
      <c r="AM403" s="20">
        <f t="shared" si="27"/>
        <v>0.64989215932471001</v>
      </c>
      <c r="AN403" s="20">
        <f t="shared" si="28"/>
        <v>1.6348490088097536</v>
      </c>
    </row>
    <row r="404" spans="1:40">
      <c r="A404" s="18" t="s">
        <v>484</v>
      </c>
      <c r="B404" s="18" t="s">
        <v>902</v>
      </c>
      <c r="C404" s="18">
        <v>98.866699999999994</v>
      </c>
      <c r="D404" s="18">
        <v>40.1753</v>
      </c>
      <c r="E404" s="19">
        <v>1.4E-2</v>
      </c>
      <c r="F404" s="19">
        <v>5.1700000000000003E-2</v>
      </c>
      <c r="G404" s="18">
        <v>11.985799999999999</v>
      </c>
      <c r="H404" s="18">
        <v>0.18920000000000001</v>
      </c>
      <c r="I404" s="18">
        <v>46.921799999999998</v>
      </c>
      <c r="J404" s="18">
        <v>0.34260000000000002</v>
      </c>
      <c r="K404" s="19">
        <v>4.5999999999999999E-3</v>
      </c>
      <c r="L404" s="19">
        <v>1.0999999999999999E-2</v>
      </c>
      <c r="M404" s="19">
        <v>4.3900000000000002E-2</v>
      </c>
      <c r="N404" s="19"/>
      <c r="O404" s="20">
        <v>0.25040000000000001</v>
      </c>
      <c r="P404" s="20">
        <v>0.24827595139101782</v>
      </c>
      <c r="Q404" s="19">
        <v>9.7000000000000003E-3</v>
      </c>
      <c r="R404" s="18">
        <v>87.46596273718184</v>
      </c>
      <c r="S404" s="21">
        <v>187793.38165710514</v>
      </c>
      <c r="T404" s="18">
        <v>83.908005679527406</v>
      </c>
      <c r="U404" s="21">
        <v>273.62256424741543</v>
      </c>
      <c r="V404" s="21">
        <v>93166.203768143372</v>
      </c>
      <c r="W404" s="21">
        <v>1465.2738518229794</v>
      </c>
      <c r="X404" s="21">
        <v>282955.29743650812</v>
      </c>
      <c r="Y404" s="21">
        <v>2448.5305666810518</v>
      </c>
      <c r="Z404" s="18">
        <v>34.125443900783068</v>
      </c>
      <c r="AA404" s="18">
        <v>48.00627851026281</v>
      </c>
      <c r="AB404" s="21">
        <v>300.36486383350524</v>
      </c>
      <c r="AC404" s="21">
        <v>0</v>
      </c>
      <c r="AD404" s="21">
        <v>1967.6364201101039</v>
      </c>
      <c r="AE404" s="18">
        <v>77.93634317834524</v>
      </c>
      <c r="AH404" s="21">
        <f t="shared" si="25"/>
        <v>1514.7649451970699</v>
      </c>
      <c r="AI404" s="21">
        <f t="shared" si="26"/>
        <v>1950.9457036519666</v>
      </c>
      <c r="AM404" s="20">
        <f t="shared" si="27"/>
        <v>0.64786634962624212</v>
      </c>
      <c r="AN404" s="20">
        <f t="shared" si="28"/>
        <v>1.6258738511732924</v>
      </c>
    </row>
    <row r="405" spans="1:40">
      <c r="A405" s="18" t="s">
        <v>485</v>
      </c>
      <c r="B405" s="18" t="s">
        <v>902</v>
      </c>
      <c r="C405" s="18">
        <v>99.239900000000006</v>
      </c>
      <c r="D405" s="18">
        <v>40.104799999999997</v>
      </c>
      <c r="E405" s="19">
        <v>1.2999999999999999E-2</v>
      </c>
      <c r="F405" s="19">
        <v>5.04E-2</v>
      </c>
      <c r="G405" s="18">
        <v>11.971</v>
      </c>
      <c r="H405" s="18">
        <v>0.18909999999999999</v>
      </c>
      <c r="I405" s="18">
        <v>46.906500000000001</v>
      </c>
      <c r="J405" s="18">
        <v>0.34010000000000001</v>
      </c>
      <c r="K405" s="19">
        <v>4.7000000000000002E-3</v>
      </c>
      <c r="L405" s="19">
        <v>1.0500000000000001E-2</v>
      </c>
      <c r="M405" s="19">
        <v>4.2799999999999998E-2</v>
      </c>
      <c r="N405" s="19"/>
      <c r="O405" s="20">
        <v>0.25030000000000002</v>
      </c>
      <c r="P405" s="20">
        <v>0.24817679965324185</v>
      </c>
      <c r="Q405" s="19">
        <v>9.7000000000000003E-3</v>
      </c>
      <c r="R405" s="18">
        <v>87.475929435148629</v>
      </c>
      <c r="S405" s="21">
        <v>187463.84003807983</v>
      </c>
      <c r="T405" s="18">
        <v>77.914576702418302</v>
      </c>
      <c r="U405" s="21">
        <v>266.74230634564287</v>
      </c>
      <c r="V405" s="21">
        <v>93051.162651507984</v>
      </c>
      <c r="W405" s="21">
        <v>1464.4993941845948</v>
      </c>
      <c r="X405" s="21">
        <v>282863.03294429393</v>
      </c>
      <c r="Y405" s="21">
        <v>2430.6632975137936</v>
      </c>
      <c r="Z405" s="18">
        <v>34.867301376887049</v>
      </c>
      <c r="AA405" s="18">
        <v>45.824174941614508</v>
      </c>
      <c r="AB405" s="21">
        <v>292.83863717708482</v>
      </c>
      <c r="AC405" s="21">
        <v>841.5365808740122</v>
      </c>
      <c r="AD405" s="21">
        <v>1966.850622817728</v>
      </c>
      <c r="AE405" s="18">
        <v>77.93634317834524</v>
      </c>
      <c r="AH405" s="21">
        <f t="shared" si="25"/>
        <v>1513.9643294755067</v>
      </c>
      <c r="AI405" s="21">
        <f t="shared" si="26"/>
        <v>1950.1665719811795</v>
      </c>
      <c r="AM405" s="20">
        <f t="shared" si="27"/>
        <v>0.64701893107069619</v>
      </c>
      <c r="AN405" s="20">
        <f t="shared" si="28"/>
        <v>1.6270235495558005</v>
      </c>
    </row>
    <row r="406" spans="1:40">
      <c r="A406" s="18" t="s">
        <v>486</v>
      </c>
      <c r="B406" s="18" t="s">
        <v>902</v>
      </c>
      <c r="C406" s="18">
        <v>99.795900000000003</v>
      </c>
      <c r="D406" s="18">
        <v>39.991599999999998</v>
      </c>
      <c r="E406" s="19">
        <v>1.3100000000000001E-2</v>
      </c>
      <c r="F406" s="19">
        <v>5.1299999999999998E-2</v>
      </c>
      <c r="G406" s="18">
        <v>12.044600000000001</v>
      </c>
      <c r="H406" s="18">
        <v>0.18990000000000001</v>
      </c>
      <c r="I406" s="18">
        <v>46.845599999999997</v>
      </c>
      <c r="J406" s="18">
        <v>0.3402</v>
      </c>
      <c r="K406" s="19">
        <v>6.4000000000000003E-3</v>
      </c>
      <c r="L406" s="19">
        <v>9.4000000000000004E-3</v>
      </c>
      <c r="M406" s="19">
        <v>4.3200000000000002E-2</v>
      </c>
      <c r="N406" s="19"/>
      <c r="O406" s="20">
        <v>0.25059999999999999</v>
      </c>
      <c r="P406" s="20">
        <v>0.24847425486656971</v>
      </c>
      <c r="Q406" s="19"/>
      <c r="R406" s="18">
        <v>87.394318898814305</v>
      </c>
      <c r="S406" s="21">
        <v>186934.70370795697</v>
      </c>
      <c r="T406" s="18">
        <v>78.513919600129228</v>
      </c>
      <c r="U406" s="21">
        <v>271.50556181610079</v>
      </c>
      <c r="V406" s="21">
        <v>93623.259015316449</v>
      </c>
      <c r="W406" s="21">
        <v>1470.695055291669</v>
      </c>
      <c r="X406" s="21">
        <v>282495.78408312734</v>
      </c>
      <c r="Y406" s="21">
        <v>2431.3779882804838</v>
      </c>
      <c r="Z406" s="18">
        <v>47.478878470654706</v>
      </c>
      <c r="AA406" s="18">
        <v>41.023547090588217</v>
      </c>
      <c r="AB406" s="21">
        <v>295.57544687032868</v>
      </c>
      <c r="AC406" s="21">
        <v>839.17713251642158</v>
      </c>
      <c r="AD406" s="21">
        <v>1969.2080146948565</v>
      </c>
      <c r="AE406" s="18">
        <v>862.12057969447892</v>
      </c>
      <c r="AH406" s="21">
        <f t="shared" si="25"/>
        <v>1520.3692552480102</v>
      </c>
      <c r="AI406" s="21">
        <f t="shared" si="26"/>
        <v>1952.5039669935418</v>
      </c>
      <c r="AM406" s="20">
        <f t="shared" si="27"/>
        <v>0.65262450770083957</v>
      </c>
      <c r="AN406" s="20">
        <f t="shared" si="28"/>
        <v>1.62392259278144</v>
      </c>
    </row>
    <row r="407" spans="1:40">
      <c r="A407" s="18" t="s">
        <v>487</v>
      </c>
      <c r="B407" s="18" t="s">
        <v>902</v>
      </c>
      <c r="C407" s="18">
        <v>99.416600000000003</v>
      </c>
      <c r="D407" s="18">
        <v>40.134099999999997</v>
      </c>
      <c r="E407" s="19">
        <v>1.32E-2</v>
      </c>
      <c r="F407" s="19">
        <v>5.1400000000000001E-2</v>
      </c>
      <c r="G407" s="18">
        <v>12.0604</v>
      </c>
      <c r="H407" s="18">
        <v>0.18770000000000001</v>
      </c>
      <c r="I407" s="18">
        <v>46.8735</v>
      </c>
      <c r="J407" s="18">
        <v>0.34210000000000002</v>
      </c>
      <c r="K407" s="19">
        <v>4.4999999999999997E-3</v>
      </c>
      <c r="L407" s="19">
        <v>4.7000000000000002E-3</v>
      </c>
      <c r="M407" s="19">
        <v>4.3999999999999997E-2</v>
      </c>
      <c r="N407" s="19">
        <v>2.18E-2</v>
      </c>
      <c r="O407" s="20">
        <v>0.25319999999999998</v>
      </c>
      <c r="P407" s="20">
        <v>0.25105220004874484</v>
      </c>
      <c r="Q407" s="19">
        <v>9.4999999999999998E-3</v>
      </c>
      <c r="R407" s="18">
        <v>87.386433988375757</v>
      </c>
      <c r="S407" s="21">
        <v>187600.79846981657</v>
      </c>
      <c r="T407" s="18">
        <v>79.113262497840125</v>
      </c>
      <c r="U407" s="21">
        <v>272.03481242392945</v>
      </c>
      <c r="V407" s="21">
        <v>93746.073180373132</v>
      </c>
      <c r="W407" s="21">
        <v>1453.6569872472157</v>
      </c>
      <c r="X407" s="21">
        <v>282664.03109834157</v>
      </c>
      <c r="Y407" s="21">
        <v>2444.9571128476005</v>
      </c>
      <c r="Z407" s="18">
        <v>33.383586424679088</v>
      </c>
      <c r="AA407" s="18">
        <v>20.511773545294108</v>
      </c>
      <c r="AB407" s="21">
        <v>301.04906625681616</v>
      </c>
      <c r="AC407" s="21">
        <v>171.4532473182567</v>
      </c>
      <c r="AD407" s="21">
        <v>1989.6387442966388</v>
      </c>
      <c r="AE407" s="18">
        <v>76.329408267451512</v>
      </c>
      <c r="AH407" s="21">
        <f t="shared" si="25"/>
        <v>1502.7557093736257</v>
      </c>
      <c r="AI407" s="21">
        <f t="shared" si="26"/>
        <v>1972.7613904340176</v>
      </c>
      <c r="AM407" s="20">
        <f t="shared" si="27"/>
        <v>0.65986754169102613</v>
      </c>
      <c r="AN407" s="20">
        <f t="shared" si="28"/>
        <v>1.6030065669867926</v>
      </c>
    </row>
    <row r="408" spans="1:40">
      <c r="A408" s="18" t="s">
        <v>488</v>
      </c>
      <c r="B408" s="18" t="s">
        <v>902</v>
      </c>
      <c r="C408" s="18">
        <v>99.466499999999996</v>
      </c>
      <c r="D408" s="18">
        <v>40.144199999999998</v>
      </c>
      <c r="E408" s="19">
        <v>1.2999999999999999E-2</v>
      </c>
      <c r="F408" s="19">
        <v>4.8800000000000003E-2</v>
      </c>
      <c r="G408" s="18">
        <v>12.0443</v>
      </c>
      <c r="H408" s="18">
        <v>0.1898</v>
      </c>
      <c r="I408" s="18">
        <v>46.8902</v>
      </c>
      <c r="J408" s="18">
        <v>0.3412</v>
      </c>
      <c r="K408" s="19">
        <v>4.3E-3</v>
      </c>
      <c r="L408" s="19">
        <v>2E-3</v>
      </c>
      <c r="M408" s="19">
        <v>4.1799999999999997E-2</v>
      </c>
      <c r="N408" s="19">
        <v>2.2200000000000001E-2</v>
      </c>
      <c r="O408" s="20">
        <v>0.24959999999999999</v>
      </c>
      <c r="P408" s="20">
        <v>0.24748273748881006</v>
      </c>
      <c r="Q408" s="19">
        <v>8.6E-3</v>
      </c>
      <c r="R408" s="18">
        <v>87.4050729339328</v>
      </c>
      <c r="S408" s="21">
        <v>187648.00939679748</v>
      </c>
      <c r="T408" s="18">
        <v>77.914576702418302</v>
      </c>
      <c r="U408" s="21">
        <v>258.2742966203844</v>
      </c>
      <c r="V408" s="21">
        <v>93620.927100790039</v>
      </c>
      <c r="W408" s="21">
        <v>1469.9205976532849</v>
      </c>
      <c r="X408" s="21">
        <v>282764.73809311137</v>
      </c>
      <c r="Y408" s="21">
        <v>2438.524895947387</v>
      </c>
      <c r="Z408" s="18">
        <v>31.89987147247113</v>
      </c>
      <c r="AA408" s="18">
        <v>8.7284142745932378</v>
      </c>
      <c r="AB408" s="21">
        <v>285.99661294397538</v>
      </c>
      <c r="AC408" s="21">
        <v>174.59917846171092</v>
      </c>
      <c r="AD408" s="21">
        <v>1961.3500417710941</v>
      </c>
      <c r="AE408" s="18">
        <v>69.098201168429796</v>
      </c>
      <c r="AH408" s="21">
        <f t="shared" si="25"/>
        <v>1519.5686395264474</v>
      </c>
      <c r="AI408" s="21">
        <f t="shared" si="26"/>
        <v>1944.7126502856665</v>
      </c>
      <c r="AM408" s="20">
        <f t="shared" si="27"/>
        <v>0.64938581280710428</v>
      </c>
      <c r="AN408" s="20">
        <f t="shared" si="28"/>
        <v>1.6231078740445672</v>
      </c>
    </row>
    <row r="409" spans="1:40">
      <c r="A409" s="18" t="s">
        <v>489</v>
      </c>
      <c r="B409" s="18" t="s">
        <v>902</v>
      </c>
      <c r="C409" s="18">
        <v>99.297799999999995</v>
      </c>
      <c r="D409" s="18">
        <v>40.121699999999997</v>
      </c>
      <c r="E409" s="19">
        <v>1.2699999999999999E-2</v>
      </c>
      <c r="F409" s="19">
        <v>5.0299999999999997E-2</v>
      </c>
      <c r="G409" s="18">
        <v>12.094900000000001</v>
      </c>
      <c r="H409" s="18">
        <v>0.19289999999999999</v>
      </c>
      <c r="I409" s="18">
        <v>46.859000000000002</v>
      </c>
      <c r="J409" s="18">
        <v>0.34670000000000001</v>
      </c>
      <c r="K409" s="19">
        <v>4.3E-3</v>
      </c>
      <c r="L409" s="19">
        <v>1E-4</v>
      </c>
      <c r="M409" s="19">
        <v>4.4400000000000002E-2</v>
      </c>
      <c r="N409" s="19">
        <v>2.1299999999999999E-2</v>
      </c>
      <c r="O409" s="20">
        <v>0.24249999999999999</v>
      </c>
      <c r="P409" s="20">
        <v>0.24044296410671651</v>
      </c>
      <c r="Q409" s="19">
        <v>9.1000000000000004E-3</v>
      </c>
      <c r="R409" s="18">
        <v>87.351496288547224</v>
      </c>
      <c r="S409" s="21">
        <v>187542.83653966177</v>
      </c>
      <c r="T409" s="18">
        <v>76.11654800928558</v>
      </c>
      <c r="U409" s="21">
        <v>266.21305573781422</v>
      </c>
      <c r="V409" s="21">
        <v>94014.243350908349</v>
      </c>
      <c r="W409" s="21">
        <v>1493.9287844431963</v>
      </c>
      <c r="X409" s="21">
        <v>282576.59089330194</v>
      </c>
      <c r="Y409" s="21">
        <v>2477.8328881153548</v>
      </c>
      <c r="Z409" s="18">
        <v>31.89987147247113</v>
      </c>
      <c r="AA409" s="18">
        <v>0.4364207137296619</v>
      </c>
      <c r="AB409" s="21">
        <v>303.78587595006002</v>
      </c>
      <c r="AC409" s="21">
        <v>167.52083338893885</v>
      </c>
      <c r="AD409" s="21">
        <v>1905.558434012381</v>
      </c>
      <c r="AE409" s="18">
        <v>73.1155384456641</v>
      </c>
      <c r="AH409" s="21">
        <f t="shared" si="25"/>
        <v>1544.3877268948984</v>
      </c>
      <c r="AI409" s="21">
        <f t="shared" si="26"/>
        <v>1889.394301659752</v>
      </c>
      <c r="AM409" s="20">
        <f t="shared" si="27"/>
        <v>0.63398611246697678</v>
      </c>
      <c r="AN409" s="20">
        <f t="shared" si="28"/>
        <v>1.6427167542374066</v>
      </c>
    </row>
    <row r="410" spans="1:40">
      <c r="A410" s="18" t="s">
        <v>490</v>
      </c>
      <c r="B410" s="18" t="s">
        <v>902</v>
      </c>
      <c r="C410" s="18">
        <v>99.4285</v>
      </c>
      <c r="D410" s="18">
        <v>40.099200000000003</v>
      </c>
      <c r="E410" s="19">
        <v>1.24E-2</v>
      </c>
      <c r="F410" s="19">
        <v>4.9599999999999998E-2</v>
      </c>
      <c r="G410" s="18">
        <v>12.1092</v>
      </c>
      <c r="H410" s="18">
        <v>0.19270000000000001</v>
      </c>
      <c r="I410" s="18">
        <v>46.857799999999997</v>
      </c>
      <c r="J410" s="18">
        <v>0.34739999999999999</v>
      </c>
      <c r="K410" s="19">
        <v>5.1999999999999998E-3</v>
      </c>
      <c r="L410" s="19">
        <v>5.3E-3</v>
      </c>
      <c r="M410" s="19">
        <v>4.7100000000000003E-2</v>
      </c>
      <c r="N410" s="19">
        <v>2.1899999999999999E-2</v>
      </c>
      <c r="O410" s="20">
        <v>0.24329999999999999</v>
      </c>
      <c r="P410" s="20">
        <v>0.24123617800892425</v>
      </c>
      <c r="Q410" s="19">
        <v>8.9999999999999993E-3</v>
      </c>
      <c r="R410" s="18">
        <v>87.338152033489848</v>
      </c>
      <c r="S410" s="21">
        <v>187437.66368252606</v>
      </c>
      <c r="T410" s="18">
        <v>74.318519316152845</v>
      </c>
      <c r="U410" s="21">
        <v>262.50830148301361</v>
      </c>
      <c r="V410" s="21">
        <v>94125.397943333097</v>
      </c>
      <c r="W410" s="21">
        <v>1492.3798691664279</v>
      </c>
      <c r="X410" s="21">
        <v>282569.35446254001</v>
      </c>
      <c r="Y410" s="21">
        <v>2482.8357234821869</v>
      </c>
      <c r="Z410" s="18">
        <v>38.576588757406945</v>
      </c>
      <c r="AA410" s="18">
        <v>23.130297827672081</v>
      </c>
      <c r="AB410" s="21">
        <v>322.25934137945558</v>
      </c>
      <c r="AC410" s="21">
        <v>172.23973010412024</v>
      </c>
      <c r="AD410" s="21">
        <v>1911.8448123513908</v>
      </c>
      <c r="AE410" s="18">
        <v>72.312070990217236</v>
      </c>
      <c r="AH410" s="21">
        <f t="shared" si="25"/>
        <v>1542.7864954517727</v>
      </c>
      <c r="AI410" s="21">
        <f t="shared" si="26"/>
        <v>1895.6273550260521</v>
      </c>
      <c r="AM410" s="20">
        <f t="shared" si="27"/>
        <v>0.63684596693350159</v>
      </c>
      <c r="AN410" s="20">
        <f t="shared" si="28"/>
        <v>1.6390756683765482</v>
      </c>
    </row>
    <row r="411" spans="1:40">
      <c r="A411" s="18" t="s">
        <v>491</v>
      </c>
      <c r="B411" s="18" t="s">
        <v>902</v>
      </c>
      <c r="C411" s="18">
        <v>99.624099999999999</v>
      </c>
      <c r="D411" s="18">
        <v>40.000399999999999</v>
      </c>
      <c r="E411" s="19">
        <v>1.2699999999999999E-2</v>
      </c>
      <c r="F411" s="19">
        <v>4.8599999999999997E-2</v>
      </c>
      <c r="G411" s="18">
        <v>12.095499999999999</v>
      </c>
      <c r="H411" s="18">
        <v>0.19239999999999999</v>
      </c>
      <c r="I411" s="18">
        <v>46.866199999999999</v>
      </c>
      <c r="J411" s="18">
        <v>0.34870000000000001</v>
      </c>
      <c r="K411" s="19">
        <v>5.1999999999999998E-3</v>
      </c>
      <c r="L411" s="19">
        <v>1.6000000000000001E-3</v>
      </c>
      <c r="M411" s="19">
        <v>4.53E-2</v>
      </c>
      <c r="N411" s="19">
        <v>2.2599999999999999E-2</v>
      </c>
      <c r="O411" s="20">
        <v>0.24299999999999999</v>
      </c>
      <c r="P411" s="20">
        <v>0.24093872279559633</v>
      </c>
      <c r="Q411" s="19"/>
      <c r="R411" s="18">
        <v>87.352645681967203</v>
      </c>
      <c r="S411" s="21">
        <v>186975.83798097007</v>
      </c>
      <c r="T411" s="18">
        <v>76.11654800928558</v>
      </c>
      <c r="U411" s="21">
        <v>257.21579540472709</v>
      </c>
      <c r="V411" s="21">
        <v>94018.907179961141</v>
      </c>
      <c r="W411" s="21">
        <v>1490.0564962512749</v>
      </c>
      <c r="X411" s="21">
        <v>282620.00947787333</v>
      </c>
      <c r="Y411" s="21">
        <v>2492.1267034491616</v>
      </c>
      <c r="Z411" s="18">
        <v>38.576588757406945</v>
      </c>
      <c r="AA411" s="18">
        <v>6.9827314196745904</v>
      </c>
      <c r="AB411" s="21">
        <v>309.94369775985854</v>
      </c>
      <c r="AC411" s="21">
        <v>177.74510960516517</v>
      </c>
      <c r="AD411" s="21">
        <v>1909.4874204742623</v>
      </c>
      <c r="AE411" s="18">
        <v>946.48466251639888</v>
      </c>
      <c r="AH411" s="21">
        <f t="shared" si="25"/>
        <v>1540.3846482870836</v>
      </c>
      <c r="AI411" s="21">
        <f t="shared" si="26"/>
        <v>1893.2899600136898</v>
      </c>
      <c r="AM411" s="20">
        <f t="shared" si="27"/>
        <v>0.63522721154295536</v>
      </c>
      <c r="AN411" s="20">
        <f t="shared" si="28"/>
        <v>1.6383775290417284</v>
      </c>
    </row>
    <row r="412" spans="1:40">
      <c r="A412" s="18" t="s">
        <v>492</v>
      </c>
      <c r="B412" s="18" t="s">
        <v>902</v>
      </c>
      <c r="C412" s="18">
        <v>99.578500000000005</v>
      </c>
      <c r="D412" s="18">
        <v>40.239600000000003</v>
      </c>
      <c r="E412" s="19">
        <v>1.0500000000000001E-2</v>
      </c>
      <c r="F412" s="19">
        <v>2.81E-2</v>
      </c>
      <c r="G412" s="18">
        <v>11.6591</v>
      </c>
      <c r="H412" s="18">
        <v>0.16259999999999999</v>
      </c>
      <c r="I412" s="18">
        <v>47.2592</v>
      </c>
      <c r="J412" s="18">
        <v>0.28260000000000002</v>
      </c>
      <c r="K412" s="19">
        <v>8.8999999999999999E-3</v>
      </c>
      <c r="L412" s="19">
        <v>7.6E-3</v>
      </c>
      <c r="M412" s="19"/>
      <c r="N412" s="19">
        <v>2.2100000000000002E-2</v>
      </c>
      <c r="O412" s="20">
        <v>0.31030000000000002</v>
      </c>
      <c r="P412" s="20">
        <v>0.30766784231882122</v>
      </c>
      <c r="Q412" s="19">
        <v>9.1999999999999998E-3</v>
      </c>
      <c r="R412" s="18">
        <v>87.842534209486629</v>
      </c>
      <c r="S412" s="21">
        <v>188093.94231105302</v>
      </c>
      <c r="T412" s="18">
        <v>62.931004259645562</v>
      </c>
      <c r="U412" s="21">
        <v>148.71942079985249</v>
      </c>
      <c r="V412" s="21">
        <v>90626.748848901232</v>
      </c>
      <c r="W412" s="21">
        <v>1259.2681200127718</v>
      </c>
      <c r="X412" s="21">
        <v>284989.94055239623</v>
      </c>
      <c r="Y412" s="21">
        <v>2019.7161066668571</v>
      </c>
      <c r="Z412" s="18">
        <v>66.025315373254202</v>
      </c>
      <c r="AA412" s="18">
        <v>33.167974243454303</v>
      </c>
      <c r="AB412" s="21">
        <v>0</v>
      </c>
      <c r="AC412" s="21">
        <v>173.81269567584738</v>
      </c>
      <c r="AD412" s="21">
        <v>2438.3289982434717</v>
      </c>
      <c r="AE412" s="18">
        <v>73.91900590111095</v>
      </c>
      <c r="AH412" s="21">
        <f t="shared" si="25"/>
        <v>1301.8011632613295</v>
      </c>
      <c r="AI412" s="21">
        <f t="shared" si="26"/>
        <v>2417.6455744536952</v>
      </c>
      <c r="AM412" s="20">
        <f t="shared" si="27"/>
        <v>0.77538817442637642</v>
      </c>
      <c r="AN412" s="20">
        <f t="shared" si="28"/>
        <v>1.436442529160763</v>
      </c>
    </row>
    <row r="413" spans="1:40">
      <c r="A413" s="18" t="s">
        <v>493</v>
      </c>
      <c r="B413" s="18" t="s">
        <v>902</v>
      </c>
      <c r="C413" s="18">
        <v>99.2928</v>
      </c>
      <c r="D413" s="18">
        <v>40.2849</v>
      </c>
      <c r="E413" s="19">
        <v>1.4800000000000001E-2</v>
      </c>
      <c r="F413" s="19">
        <v>5.9900000000000002E-2</v>
      </c>
      <c r="G413" s="18">
        <v>11.5618</v>
      </c>
      <c r="H413" s="18">
        <v>0.1666</v>
      </c>
      <c r="I413" s="18">
        <v>47.1233</v>
      </c>
      <c r="J413" s="18">
        <v>0.28810000000000002</v>
      </c>
      <c r="K413" s="19">
        <v>8.0000000000000002E-3</v>
      </c>
      <c r="L413" s="19">
        <v>4.5400000000000003E-2</v>
      </c>
      <c r="M413" s="19">
        <v>0.1138</v>
      </c>
      <c r="N413" s="19">
        <v>2.2200000000000001E-2</v>
      </c>
      <c r="O413" s="20">
        <v>0.30049999999999999</v>
      </c>
      <c r="P413" s="20">
        <v>0.29795097201677656</v>
      </c>
      <c r="Q413" s="19">
        <v>1.0800000000000001E-2</v>
      </c>
      <c r="R413" s="18">
        <v>87.901155899152926</v>
      </c>
      <c r="S413" s="21">
        <v>188305.69033008625</v>
      </c>
      <c r="T413" s="18">
        <v>88.702748861214701</v>
      </c>
      <c r="U413" s="21">
        <v>317.02111408936531</v>
      </c>
      <c r="V413" s="21">
        <v>89870.431237507728</v>
      </c>
      <c r="W413" s="21">
        <v>1290.2464255481414</v>
      </c>
      <c r="X413" s="21">
        <v>284170.41476861085</v>
      </c>
      <c r="Y413" s="21">
        <v>2059.0240988348251</v>
      </c>
      <c r="Z413" s="18">
        <v>59.348598088318383</v>
      </c>
      <c r="AA413" s="18">
        <v>198.13500403326651</v>
      </c>
      <c r="AB413" s="21">
        <v>778.62235772785641</v>
      </c>
      <c r="AC413" s="21">
        <v>174.59917846171092</v>
      </c>
      <c r="AD413" s="21">
        <v>2361.3208635905999</v>
      </c>
      <c r="AE413" s="18">
        <v>86.774485188260684</v>
      </c>
      <c r="AH413" s="21">
        <f t="shared" si="25"/>
        <v>1333.8257921238469</v>
      </c>
      <c r="AI413" s="21">
        <f t="shared" si="26"/>
        <v>2341.2906707165175</v>
      </c>
      <c r="AM413" s="20">
        <f t="shared" si="27"/>
        <v>0.74678049955977388</v>
      </c>
      <c r="AN413" s="20">
        <f t="shared" si="28"/>
        <v>1.4841653408770672</v>
      </c>
    </row>
    <row r="414" spans="1:40">
      <c r="A414" s="18" t="s">
        <v>494</v>
      </c>
      <c r="B414" s="18" t="s">
        <v>902</v>
      </c>
      <c r="C414" s="18">
        <v>98.791200000000003</v>
      </c>
      <c r="D414" s="18">
        <v>40.307200000000002</v>
      </c>
      <c r="E414" s="19">
        <v>1.11E-2</v>
      </c>
      <c r="F414" s="19">
        <v>2.6100000000000002E-2</v>
      </c>
      <c r="G414" s="18">
        <v>11.387700000000001</v>
      </c>
      <c r="H414" s="18">
        <v>0.1643</v>
      </c>
      <c r="I414" s="18">
        <v>47.291699999999999</v>
      </c>
      <c r="J414" s="18">
        <v>0.27339999999999998</v>
      </c>
      <c r="K414" s="19">
        <v>8.0000000000000002E-3</v>
      </c>
      <c r="L414" s="19">
        <v>1.0800000000000001E-2</v>
      </c>
      <c r="M414" s="19">
        <v>9.0399999999999994E-2</v>
      </c>
      <c r="N414" s="19">
        <v>2.1499999999999998E-2</v>
      </c>
      <c r="O414" s="20">
        <v>0.30120000000000002</v>
      </c>
      <c r="P414" s="20">
        <v>0.29864503418120836</v>
      </c>
      <c r="Q414" s="19"/>
      <c r="R414" s="18">
        <v>88.099044582014912</v>
      </c>
      <c r="S414" s="21">
        <v>188409.92831738078</v>
      </c>
      <c r="T414" s="18">
        <v>66.527061645911019</v>
      </c>
      <c r="U414" s="21">
        <v>138.13440864327936</v>
      </c>
      <c r="V414" s="21">
        <v>88517.143507357585</v>
      </c>
      <c r="W414" s="21">
        <v>1272.4338998653041</v>
      </c>
      <c r="X414" s="21">
        <v>285185.92721886438</v>
      </c>
      <c r="Y414" s="21">
        <v>1953.9645561313471</v>
      </c>
      <c r="Z414" s="18">
        <v>59.348598088318383</v>
      </c>
      <c r="AA414" s="18">
        <v>47.133437082803482</v>
      </c>
      <c r="AB414" s="21">
        <v>618.51899067309512</v>
      </c>
      <c r="AC414" s="21">
        <v>169.09379896066599</v>
      </c>
      <c r="AD414" s="21">
        <v>2366.821444637234</v>
      </c>
      <c r="AE414" s="18">
        <v>856.49630750635083</v>
      </c>
      <c r="AH414" s="21">
        <f t="shared" si="25"/>
        <v>1315.4116305278994</v>
      </c>
      <c r="AI414" s="21">
        <f t="shared" si="26"/>
        <v>2346.7445924120307</v>
      </c>
      <c r="AM414" s="20">
        <f t="shared" si="27"/>
        <v>0.73462346306612292</v>
      </c>
      <c r="AN414" s="20">
        <f t="shared" si="28"/>
        <v>1.4860529592423664</v>
      </c>
    </row>
    <row r="415" spans="1:40">
      <c r="A415" s="18" t="s">
        <v>495</v>
      </c>
      <c r="B415" s="18" t="s">
        <v>902</v>
      </c>
      <c r="C415" s="18">
        <v>99.259200000000007</v>
      </c>
      <c r="D415" s="18">
        <v>40.3187</v>
      </c>
      <c r="E415" s="19">
        <v>1.09E-2</v>
      </c>
      <c r="F415" s="19">
        <v>2.8799999999999999E-2</v>
      </c>
      <c r="G415" s="18">
        <v>11.606</v>
      </c>
      <c r="H415" s="18">
        <v>0.16300000000000001</v>
      </c>
      <c r="I415" s="18">
        <v>47.159399999999998</v>
      </c>
      <c r="J415" s="18">
        <v>0.27550000000000002</v>
      </c>
      <c r="K415" s="19">
        <v>7.7999999999999996E-3</v>
      </c>
      <c r="L415" s="19">
        <v>5.5999999999999999E-3</v>
      </c>
      <c r="M415" s="19">
        <v>8.8999999999999996E-2</v>
      </c>
      <c r="N415" s="19">
        <v>2.1000000000000001E-2</v>
      </c>
      <c r="O415" s="20">
        <v>0.3049</v>
      </c>
      <c r="P415" s="20">
        <v>0.30231364847891906</v>
      </c>
      <c r="Q415" s="19">
        <v>9.5999999999999992E-3</v>
      </c>
      <c r="R415" s="18">
        <v>87.868683019987472</v>
      </c>
      <c r="S415" s="21">
        <v>188463.68333325014</v>
      </c>
      <c r="T415" s="18">
        <v>65.328375850489209</v>
      </c>
      <c r="U415" s="21">
        <v>152.42417505465309</v>
      </c>
      <c r="V415" s="21">
        <v>90213.999977729647</v>
      </c>
      <c r="W415" s="21">
        <v>1262.3659505663088</v>
      </c>
      <c r="X415" s="21">
        <v>284388.11072736472</v>
      </c>
      <c r="Y415" s="21">
        <v>1968.9730622318441</v>
      </c>
      <c r="Z415" s="18">
        <v>57.864883136110421</v>
      </c>
      <c r="AA415" s="18">
        <v>24.439559968861065</v>
      </c>
      <c r="AB415" s="21">
        <v>608.94015674674188</v>
      </c>
      <c r="AC415" s="21">
        <v>165.16138503134817</v>
      </c>
      <c r="AD415" s="21">
        <v>2395.8959444551547</v>
      </c>
      <c r="AE415" s="18">
        <v>77.132875722898376</v>
      </c>
      <c r="AH415" s="21">
        <f t="shared" si="25"/>
        <v>1305.0036261475811</v>
      </c>
      <c r="AI415" s="21">
        <f t="shared" si="26"/>
        <v>2375.5724642311689</v>
      </c>
      <c r="AM415" s="20">
        <f t="shared" si="27"/>
        <v>0.76002951082202841</v>
      </c>
      <c r="AN415" s="20">
        <f t="shared" si="28"/>
        <v>1.4465644206772077</v>
      </c>
    </row>
    <row r="416" spans="1:40">
      <c r="A416" s="18" t="s">
        <v>496</v>
      </c>
      <c r="B416" s="18" t="s">
        <v>902</v>
      </c>
      <c r="C416" s="18">
        <v>99.625</v>
      </c>
      <c r="D416" s="18">
        <v>40.1907</v>
      </c>
      <c r="E416" s="19">
        <v>0.01</v>
      </c>
      <c r="F416" s="19">
        <v>2.8500000000000001E-2</v>
      </c>
      <c r="G416" s="18">
        <v>11.573399999999999</v>
      </c>
      <c r="H416" s="18">
        <v>0.16</v>
      </c>
      <c r="I416" s="18">
        <v>47.207000000000001</v>
      </c>
      <c r="J416" s="18">
        <v>0.27889999999999998</v>
      </c>
      <c r="K416" s="19">
        <v>7.7000000000000002E-3</v>
      </c>
      <c r="L416" s="19">
        <v>5.7000000000000002E-3</v>
      </c>
      <c r="M416" s="19">
        <v>8.4500000000000006E-2</v>
      </c>
      <c r="N416" s="19">
        <v>2.1899999999999999E-2</v>
      </c>
      <c r="O416" s="20">
        <v>0.30880000000000002</v>
      </c>
      <c r="P416" s="20">
        <v>0.30618056625218171</v>
      </c>
      <c r="Q416" s="19"/>
      <c r="R416" s="18">
        <v>87.909361767327383</v>
      </c>
      <c r="S416" s="21">
        <v>187865.36663487801</v>
      </c>
      <c r="T416" s="18">
        <v>59.934289771091017</v>
      </c>
      <c r="U416" s="21">
        <v>150.83642323116712</v>
      </c>
      <c r="V416" s="21">
        <v>89960.598599194927</v>
      </c>
      <c r="W416" s="21">
        <v>1239.1322214147817</v>
      </c>
      <c r="X416" s="21">
        <v>284675.15581425349</v>
      </c>
      <c r="Y416" s="21">
        <v>1993.2725482993148</v>
      </c>
      <c r="Z416" s="18">
        <v>57.123025660006448</v>
      </c>
      <c r="AA416" s="18">
        <v>24.875980682590729</v>
      </c>
      <c r="AB416" s="21">
        <v>578.15104769774939</v>
      </c>
      <c r="AC416" s="21">
        <v>172.23973010412024</v>
      </c>
      <c r="AD416" s="21">
        <v>2426.5420388578282</v>
      </c>
      <c r="AE416" s="18">
        <v>986.65803528874187</v>
      </c>
      <c r="AH416" s="21">
        <f t="shared" si="25"/>
        <v>1280.9851545006934</v>
      </c>
      <c r="AI416" s="21">
        <f t="shared" si="26"/>
        <v>2405.9585993918827</v>
      </c>
      <c r="AM416" s="20">
        <f t="shared" si="27"/>
        <v>0.76681498150893901</v>
      </c>
      <c r="AN416" s="20">
        <f t="shared" si="28"/>
        <v>1.4239402298865507</v>
      </c>
    </row>
    <row r="417" spans="1:40">
      <c r="A417" s="18" t="s">
        <v>497</v>
      </c>
      <c r="B417" s="18" t="s">
        <v>902</v>
      </c>
      <c r="C417" s="18">
        <v>98.928399999999996</v>
      </c>
      <c r="D417" s="18">
        <v>40.362499999999997</v>
      </c>
      <c r="E417" s="19">
        <v>1.2200000000000001E-2</v>
      </c>
      <c r="F417" s="19">
        <v>3.9E-2</v>
      </c>
      <c r="G417" s="18">
        <v>11.442600000000001</v>
      </c>
      <c r="H417" s="18">
        <v>0.16500000000000001</v>
      </c>
      <c r="I417" s="18">
        <v>47.266500000000001</v>
      </c>
      <c r="J417" s="18">
        <v>0.27300000000000002</v>
      </c>
      <c r="K417" s="19">
        <v>9.4999999999999998E-3</v>
      </c>
      <c r="L417" s="19">
        <v>7.0000000000000001E-3</v>
      </c>
      <c r="M417" s="19">
        <v>9.4299999999999995E-2</v>
      </c>
      <c r="N417" s="19">
        <v>1.9900000000000001E-2</v>
      </c>
      <c r="O417" s="20">
        <v>0.2994</v>
      </c>
      <c r="P417" s="20">
        <v>0.29686030290124094</v>
      </c>
      <c r="Q417" s="19">
        <v>8.9999999999999993E-3</v>
      </c>
      <c r="R417" s="18">
        <v>88.042917266889035</v>
      </c>
      <c r="S417" s="21">
        <v>188668.41982847432</v>
      </c>
      <c r="T417" s="18">
        <v>73.119833520731035</v>
      </c>
      <c r="U417" s="21">
        <v>206.40773705317605</v>
      </c>
      <c r="V417" s="21">
        <v>88943.883865687516</v>
      </c>
      <c r="W417" s="21">
        <v>1277.8551033339936</v>
      </c>
      <c r="X417" s="21">
        <v>285033.96217286447</v>
      </c>
      <c r="Y417" s="21">
        <v>1951.1057930645861</v>
      </c>
      <c r="Z417" s="18">
        <v>70.476460229878086</v>
      </c>
      <c r="AA417" s="18">
        <v>30.549449961076334</v>
      </c>
      <c r="AB417" s="21">
        <v>645.20288518222196</v>
      </c>
      <c r="AC417" s="21">
        <v>156.510074386849</v>
      </c>
      <c r="AD417" s="21">
        <v>2352.6770933744615</v>
      </c>
      <c r="AE417" s="18">
        <v>72.312070990217236</v>
      </c>
      <c r="AH417" s="21">
        <f t="shared" si="25"/>
        <v>1321.0159405788399</v>
      </c>
      <c r="AI417" s="21">
        <f t="shared" si="26"/>
        <v>2332.7202223378549</v>
      </c>
      <c r="AM417" s="20">
        <f t="shared" si="27"/>
        <v>0.73414492985805591</v>
      </c>
      <c r="AN417" s="20">
        <f t="shared" si="28"/>
        <v>1.4852240347112358</v>
      </c>
    </row>
    <row r="418" spans="1:40">
      <c r="A418" s="18" t="s">
        <v>498</v>
      </c>
      <c r="B418" s="18" t="s">
        <v>902</v>
      </c>
      <c r="C418" s="18">
        <v>99.109899999999996</v>
      </c>
      <c r="D418" s="18">
        <v>40.3491</v>
      </c>
      <c r="E418" s="19">
        <v>1.0699999999999999E-2</v>
      </c>
      <c r="F418" s="19">
        <v>2.76E-2</v>
      </c>
      <c r="G418" s="18">
        <v>11.5427</v>
      </c>
      <c r="H418" s="18">
        <v>0.1646</v>
      </c>
      <c r="I418" s="18">
        <v>47.200099999999999</v>
      </c>
      <c r="J418" s="18">
        <v>0.27400000000000002</v>
      </c>
      <c r="K418" s="19">
        <v>9.1999999999999998E-3</v>
      </c>
      <c r="L418" s="19">
        <v>3.7000000000000002E-3</v>
      </c>
      <c r="M418" s="19">
        <v>8.6099999999999996E-2</v>
      </c>
      <c r="N418" s="19">
        <v>2.0500000000000001E-2</v>
      </c>
      <c r="O418" s="20">
        <v>0.30330000000000001</v>
      </c>
      <c r="P418" s="20">
        <v>0.30072722067450358</v>
      </c>
      <c r="Q418" s="19">
        <v>8.3000000000000001E-3</v>
      </c>
      <c r="R418" s="18">
        <v>87.936014512785306</v>
      </c>
      <c r="S418" s="21">
        <v>188605.78354911349</v>
      </c>
      <c r="T418" s="18">
        <v>64.129690055067371</v>
      </c>
      <c r="U418" s="21">
        <v>146.0731677607092</v>
      </c>
      <c r="V418" s="21">
        <v>89721.966012660705</v>
      </c>
      <c r="W418" s="21">
        <v>1274.7572727804566</v>
      </c>
      <c r="X418" s="21">
        <v>284633.54633737257</v>
      </c>
      <c r="Y418" s="21">
        <v>1958.2527007314893</v>
      </c>
      <c r="Z418" s="18">
        <v>68.250887801566137</v>
      </c>
      <c r="AA418" s="18">
        <v>16.147566407997491</v>
      </c>
      <c r="AB418" s="21">
        <v>589.09828647072436</v>
      </c>
      <c r="AC418" s="21">
        <v>161.22897110203039</v>
      </c>
      <c r="AD418" s="21">
        <v>2383.323187777135</v>
      </c>
      <c r="AE418" s="18">
        <v>66.687798802089233</v>
      </c>
      <c r="AH418" s="21">
        <f t="shared" si="25"/>
        <v>1317.8134776925881</v>
      </c>
      <c r="AI418" s="21">
        <f t="shared" si="26"/>
        <v>2363.1063574985687</v>
      </c>
      <c r="AM418" s="20">
        <f t="shared" si="27"/>
        <v>0.75126928924065961</v>
      </c>
      <c r="AN418" s="20">
        <f t="shared" si="28"/>
        <v>1.4687746337464684</v>
      </c>
    </row>
    <row r="419" spans="1:40">
      <c r="A419" s="18" t="s">
        <v>499</v>
      </c>
      <c r="B419" s="18" t="s">
        <v>902</v>
      </c>
      <c r="C419" s="18">
        <v>99.332700000000003</v>
      </c>
      <c r="D419" s="18">
        <v>40.359299999999998</v>
      </c>
      <c r="E419" s="19">
        <v>1.0200000000000001E-2</v>
      </c>
      <c r="F419" s="19">
        <v>2.5499999999999998E-2</v>
      </c>
      <c r="G419" s="18">
        <v>11.526899999999999</v>
      </c>
      <c r="H419" s="18">
        <v>0.1628</v>
      </c>
      <c r="I419" s="18">
        <v>47.204999999999998</v>
      </c>
      <c r="J419" s="18">
        <v>0.27250000000000002</v>
      </c>
      <c r="K419" s="19">
        <v>9.2999999999999992E-3</v>
      </c>
      <c r="L419" s="19">
        <v>5.1000000000000004E-3</v>
      </c>
      <c r="M419" s="19">
        <v>8.5099999999999995E-2</v>
      </c>
      <c r="N419" s="19">
        <v>2.0899999999999998E-2</v>
      </c>
      <c r="O419" s="20">
        <v>0.30709999999999998</v>
      </c>
      <c r="P419" s="20">
        <v>0.30449498670999026</v>
      </c>
      <c r="Q419" s="19">
        <v>1.03E-2</v>
      </c>
      <c r="R419" s="18">
        <v>87.951638338523153</v>
      </c>
      <c r="S419" s="21">
        <v>188653.46191101501</v>
      </c>
      <c r="T419" s="18">
        <v>61.132975566512833</v>
      </c>
      <c r="U419" s="21">
        <v>134.95890499630738</v>
      </c>
      <c r="V419" s="21">
        <v>89599.151847603978</v>
      </c>
      <c r="W419" s="21">
        <v>1260.8170352895404</v>
      </c>
      <c r="X419" s="21">
        <v>284663.095096317</v>
      </c>
      <c r="Y419" s="21">
        <v>1947.5323392311345</v>
      </c>
      <c r="Z419" s="18">
        <v>68.99274527767011</v>
      </c>
      <c r="AA419" s="18">
        <v>22.25745640021276</v>
      </c>
      <c r="AB419" s="21">
        <v>582.25626223761503</v>
      </c>
      <c r="AC419" s="21">
        <v>164.37490224548463</v>
      </c>
      <c r="AD419" s="21">
        <v>2413.1834848874319</v>
      </c>
      <c r="AE419" s="18">
        <v>82.757147911026394</v>
      </c>
      <c r="AH419" s="21">
        <f t="shared" si="25"/>
        <v>1303.4023947044554</v>
      </c>
      <c r="AI419" s="21">
        <f t="shared" si="26"/>
        <v>2392.7133609884945</v>
      </c>
      <c r="AM419" s="20">
        <f t="shared" si="27"/>
        <v>0.75956173182688269</v>
      </c>
      <c r="AN419" s="20">
        <f t="shared" si="28"/>
        <v>1.4547039428691986</v>
      </c>
    </row>
    <row r="420" spans="1:40">
      <c r="A420" s="18" t="s">
        <v>500</v>
      </c>
      <c r="B420" s="18" t="s">
        <v>902</v>
      </c>
      <c r="C420" s="18">
        <v>99.278599999999997</v>
      </c>
      <c r="D420" s="18">
        <v>40.3108</v>
      </c>
      <c r="E420" s="19">
        <v>1.43E-2</v>
      </c>
      <c r="F420" s="19">
        <v>5.5E-2</v>
      </c>
      <c r="G420" s="18">
        <v>10.868399999999999</v>
      </c>
      <c r="H420" s="18">
        <v>0.15129999999999999</v>
      </c>
      <c r="I420" s="18">
        <v>47.825000000000003</v>
      </c>
      <c r="J420" s="18">
        <v>0.26029999999999998</v>
      </c>
      <c r="K420" s="19">
        <v>1.11E-2</v>
      </c>
      <c r="L420" s="19">
        <v>2.8E-3</v>
      </c>
      <c r="M420" s="19">
        <v>0.1137</v>
      </c>
      <c r="N420" s="19">
        <v>2.1000000000000001E-2</v>
      </c>
      <c r="O420" s="20">
        <v>0.3569</v>
      </c>
      <c r="P420" s="20">
        <v>0.35387255212242114</v>
      </c>
      <c r="Q420" s="19">
        <v>9.4999999999999998E-3</v>
      </c>
      <c r="R420" s="18">
        <v>88.692719988647553</v>
      </c>
      <c r="S420" s="21">
        <v>188426.7559745225</v>
      </c>
      <c r="T420" s="18">
        <v>85.706034372660142</v>
      </c>
      <c r="U420" s="21">
        <v>291.08783430576108</v>
      </c>
      <c r="V420" s="21">
        <v>84480.599462171012</v>
      </c>
      <c r="W420" s="21">
        <v>1171.7544068753527</v>
      </c>
      <c r="X420" s="21">
        <v>288401.91765663301</v>
      </c>
      <c r="Y420" s="21">
        <v>1860.3400656949145</v>
      </c>
      <c r="Z420" s="18">
        <v>82.346179847541748</v>
      </c>
      <c r="AA420" s="18">
        <v>12.219779984430533</v>
      </c>
      <c r="AB420" s="21">
        <v>777.93815530454549</v>
      </c>
      <c r="AC420" s="21">
        <v>165.16138503134817</v>
      </c>
      <c r="AD420" s="21">
        <v>2804.510536490799</v>
      </c>
      <c r="AE420" s="18">
        <v>76.329408267451512</v>
      </c>
      <c r="AH420" s="21">
        <f t="shared" si="25"/>
        <v>1211.3315867247179</v>
      </c>
      <c r="AI420" s="21">
        <f t="shared" si="26"/>
        <v>2780.7209330406822</v>
      </c>
      <c r="AM420" s="20">
        <f t="shared" si="27"/>
        <v>0.82151579727981883</v>
      </c>
      <c r="AN420" s="20">
        <f t="shared" si="28"/>
        <v>1.4338577074931051</v>
      </c>
    </row>
    <row r="421" spans="1:40">
      <c r="A421" s="18" t="s">
        <v>501</v>
      </c>
      <c r="B421" s="18" t="s">
        <v>902</v>
      </c>
      <c r="C421" s="18">
        <v>98.823300000000003</v>
      </c>
      <c r="D421" s="18">
        <v>40.456000000000003</v>
      </c>
      <c r="E421" s="19">
        <v>1.44E-2</v>
      </c>
      <c r="F421" s="19">
        <v>5.5599999999999997E-2</v>
      </c>
      <c r="G421" s="18">
        <v>10.7262</v>
      </c>
      <c r="H421" s="18">
        <v>0.15329999999999999</v>
      </c>
      <c r="I421" s="18">
        <v>47.751899999999999</v>
      </c>
      <c r="J421" s="18">
        <v>0.25559999999999999</v>
      </c>
      <c r="K421" s="19">
        <v>1.0999999999999999E-2</v>
      </c>
      <c r="L421" s="19">
        <v>3.2000000000000002E-3</v>
      </c>
      <c r="M421" s="19">
        <v>0.1205</v>
      </c>
      <c r="N421" s="19"/>
      <c r="O421" s="20">
        <v>0.34129999999999999</v>
      </c>
      <c r="P421" s="20">
        <v>0.3384048810293705</v>
      </c>
      <c r="Q421" s="19">
        <v>6.7999999999999996E-3</v>
      </c>
      <c r="R421" s="18">
        <v>88.808934632233075</v>
      </c>
      <c r="S421" s="21">
        <v>189105.47147923836</v>
      </c>
      <c r="T421" s="18">
        <v>86.305377270371054</v>
      </c>
      <c r="U421" s="21">
        <v>294.26333795273302</v>
      </c>
      <c r="V421" s="21">
        <v>83375.271976660675</v>
      </c>
      <c r="W421" s="21">
        <v>1187.2435596430375</v>
      </c>
      <c r="X421" s="21">
        <v>287961.09841605381</v>
      </c>
      <c r="Y421" s="21">
        <v>1826.7495996604694</v>
      </c>
      <c r="Z421" s="18">
        <v>81.604322371437775</v>
      </c>
      <c r="AA421" s="18">
        <v>13.965462839349181</v>
      </c>
      <c r="AB421" s="21">
        <v>824.46392008968985</v>
      </c>
      <c r="AC421" s="21">
        <v>818.72858008396884</v>
      </c>
      <c r="AD421" s="21">
        <v>2681.926158880106</v>
      </c>
      <c r="AE421" s="18">
        <v>54.635786970386356</v>
      </c>
      <c r="AH421" s="21">
        <f t="shared" si="25"/>
        <v>1227.3439011559765</v>
      </c>
      <c r="AI421" s="21">
        <f t="shared" si="26"/>
        <v>2659.1763923978287</v>
      </c>
      <c r="AM421" s="20">
        <f t="shared" si="27"/>
        <v>0.77651573128422147</v>
      </c>
      <c r="AN421" s="20">
        <f t="shared" si="28"/>
        <v>1.4720718410364504</v>
      </c>
    </row>
    <row r="422" spans="1:40">
      <c r="A422" s="18" t="s">
        <v>502</v>
      </c>
      <c r="B422" s="18" t="s">
        <v>902</v>
      </c>
      <c r="C422" s="18">
        <v>99.038200000000003</v>
      </c>
      <c r="D422" s="18">
        <v>40.489400000000003</v>
      </c>
      <c r="E422" s="19">
        <v>1.4500000000000001E-2</v>
      </c>
      <c r="F422" s="19">
        <v>4.82E-2</v>
      </c>
      <c r="G422" s="18">
        <v>10.753399999999999</v>
      </c>
      <c r="H422" s="18">
        <v>0.15110000000000001</v>
      </c>
      <c r="I422" s="18">
        <v>47.799700000000001</v>
      </c>
      <c r="J422" s="18">
        <v>0.25209999999999999</v>
      </c>
      <c r="K422" s="19">
        <v>7.9000000000000008E-3</v>
      </c>
      <c r="L422" s="19">
        <v>2.8999999999999998E-3</v>
      </c>
      <c r="M422" s="19">
        <v>0.1095</v>
      </c>
      <c r="N422" s="19">
        <v>1.95E-2</v>
      </c>
      <c r="O422" s="20">
        <v>0.34210000000000002</v>
      </c>
      <c r="P422" s="20">
        <v>0.33919809493157826</v>
      </c>
      <c r="Q422" s="19">
        <v>9.7000000000000003E-3</v>
      </c>
      <c r="R422" s="18">
        <v>88.793698243851665</v>
      </c>
      <c r="S422" s="21">
        <v>189261.59474271984</v>
      </c>
      <c r="T422" s="18">
        <v>86.904720168081965</v>
      </c>
      <c r="U422" s="21">
        <v>255.09879297341246</v>
      </c>
      <c r="V422" s="21">
        <v>83586.698893720313</v>
      </c>
      <c r="W422" s="21">
        <v>1170.2054915985846</v>
      </c>
      <c r="X422" s="21">
        <v>288249.3495747362</v>
      </c>
      <c r="Y422" s="21">
        <v>1801.735422826308</v>
      </c>
      <c r="Z422" s="18">
        <v>58.606740612214409</v>
      </c>
      <c r="AA422" s="18">
        <v>12.656200698160193</v>
      </c>
      <c r="AB422" s="21">
        <v>749.20165352548588</v>
      </c>
      <c r="AC422" s="21">
        <v>153.36414324339475</v>
      </c>
      <c r="AD422" s="21">
        <v>2688.2125372191158</v>
      </c>
      <c r="AE422" s="18">
        <v>77.93634317834524</v>
      </c>
      <c r="AH422" s="21">
        <f t="shared" si="25"/>
        <v>1209.7303552815924</v>
      </c>
      <c r="AI422" s="21">
        <f t="shared" si="26"/>
        <v>2665.4094457641286</v>
      </c>
      <c r="AM422" s="20">
        <f t="shared" si="27"/>
        <v>0.77952929379498592</v>
      </c>
      <c r="AN422" s="20">
        <f t="shared" si="28"/>
        <v>1.4472761471532127</v>
      </c>
    </row>
    <row r="423" spans="1:40">
      <c r="A423" s="18" t="s">
        <v>503</v>
      </c>
      <c r="B423" s="18" t="s">
        <v>902</v>
      </c>
      <c r="C423" s="18">
        <v>99.265199999999993</v>
      </c>
      <c r="D423" s="18">
        <v>40.427100000000003</v>
      </c>
      <c r="E423" s="19">
        <v>1.4999999999999999E-2</v>
      </c>
      <c r="F423" s="19">
        <v>9.1300000000000006E-2</v>
      </c>
      <c r="G423" s="18">
        <v>10.829599999999999</v>
      </c>
      <c r="H423" s="18">
        <v>0.1527</v>
      </c>
      <c r="I423" s="18">
        <v>47.690399999999997</v>
      </c>
      <c r="J423" s="18">
        <v>0.26800000000000002</v>
      </c>
      <c r="K423" s="19">
        <v>9.9000000000000008E-3</v>
      </c>
      <c r="L423" s="19">
        <v>3.8E-3</v>
      </c>
      <c r="M423" s="19">
        <v>0.13780000000000001</v>
      </c>
      <c r="N423" s="19">
        <v>1.9800000000000002E-2</v>
      </c>
      <c r="O423" s="20">
        <v>0.3463</v>
      </c>
      <c r="P423" s="20">
        <v>0.34336246791816877</v>
      </c>
      <c r="Q423" s="19">
        <v>8.3000000000000001E-3</v>
      </c>
      <c r="R423" s="18">
        <v>88.700319286836589</v>
      </c>
      <c r="S423" s="21">
        <v>188970.382787184</v>
      </c>
      <c r="T423" s="18">
        <v>89.901434656636511</v>
      </c>
      <c r="U423" s="21">
        <v>483.20580494756342</v>
      </c>
      <c r="V423" s="21">
        <v>84179.005183424175</v>
      </c>
      <c r="W423" s="21">
        <v>1182.5968138127323</v>
      </c>
      <c r="X423" s="21">
        <v>287590.23133950634</v>
      </c>
      <c r="Y423" s="21">
        <v>1915.3712547300697</v>
      </c>
      <c r="Z423" s="18">
        <v>73.443890134294008</v>
      </c>
      <c r="AA423" s="18">
        <v>16.583987121727152</v>
      </c>
      <c r="AB423" s="21">
        <v>942.83093932248357</v>
      </c>
      <c r="AC423" s="21">
        <v>155.72359160098546</v>
      </c>
      <c r="AD423" s="21">
        <v>2721.2160234989178</v>
      </c>
      <c r="AE423" s="18">
        <v>66.687798802089233</v>
      </c>
      <c r="AH423" s="21">
        <f t="shared" si="25"/>
        <v>1222.5402068265992</v>
      </c>
      <c r="AI423" s="21">
        <f t="shared" si="26"/>
        <v>2698.1329759372047</v>
      </c>
      <c r="AM423" s="20">
        <f t="shared" si="27"/>
        <v>0.79651265163075446</v>
      </c>
      <c r="AN423" s="20">
        <f t="shared" si="28"/>
        <v>1.4523101148115392</v>
      </c>
    </row>
    <row r="424" spans="1:40">
      <c r="A424" s="18" t="s">
        <v>504</v>
      </c>
      <c r="B424" s="18" t="s">
        <v>902</v>
      </c>
      <c r="C424" s="18">
        <v>99.621899999999997</v>
      </c>
      <c r="D424" s="18">
        <v>40.392699999999998</v>
      </c>
      <c r="E424" s="19">
        <v>1.38E-2</v>
      </c>
      <c r="F424" s="19">
        <v>5.9499999999999997E-2</v>
      </c>
      <c r="G424" s="18">
        <v>10.800800000000001</v>
      </c>
      <c r="H424" s="18">
        <v>0.15359999999999999</v>
      </c>
      <c r="I424" s="18">
        <v>47.7104</v>
      </c>
      <c r="J424" s="18">
        <v>0.25700000000000001</v>
      </c>
      <c r="K424" s="19">
        <v>9.1999999999999998E-3</v>
      </c>
      <c r="L424" s="19">
        <v>2.8E-3</v>
      </c>
      <c r="M424" s="19">
        <v>0.1232</v>
      </c>
      <c r="N424" s="19">
        <v>2.0899999999999998E-2</v>
      </c>
      <c r="O424" s="20">
        <v>0.35</v>
      </c>
      <c r="P424" s="20">
        <v>0.34703108221587947</v>
      </c>
      <c r="Q424" s="19"/>
      <c r="R424" s="18">
        <v>88.731174935604145</v>
      </c>
      <c r="S424" s="21">
        <v>188809.58517449649</v>
      </c>
      <c r="T424" s="18">
        <v>82.709319884105582</v>
      </c>
      <c r="U424" s="21">
        <v>314.90411165805062</v>
      </c>
      <c r="V424" s="21">
        <v>83955.14138889045</v>
      </c>
      <c r="W424" s="21">
        <v>1189.5669325581903</v>
      </c>
      <c r="X424" s="21">
        <v>287710.83851887134</v>
      </c>
      <c r="Y424" s="21">
        <v>1836.755270394134</v>
      </c>
      <c r="Z424" s="18">
        <v>68.250887801566137</v>
      </c>
      <c r="AA424" s="18">
        <v>12.219779984430533</v>
      </c>
      <c r="AB424" s="21">
        <v>842.93738551908541</v>
      </c>
      <c r="AC424" s="21">
        <v>164.37490224548463</v>
      </c>
      <c r="AD424" s="21">
        <v>2750.2905233168385</v>
      </c>
      <c r="AE424" s="18">
        <v>852.4789702291165</v>
      </c>
      <c r="AH424" s="21">
        <f t="shared" si="25"/>
        <v>1229.7457483206654</v>
      </c>
      <c r="AI424" s="21">
        <f t="shared" si="26"/>
        <v>2726.9608477563429</v>
      </c>
      <c r="AM424" s="20">
        <f t="shared" si="27"/>
        <v>0.80254546868746335</v>
      </c>
      <c r="AN424" s="20">
        <f t="shared" si="28"/>
        <v>1.4647652638976965</v>
      </c>
    </row>
    <row r="425" spans="1:40">
      <c r="A425" s="18" t="s">
        <v>903</v>
      </c>
      <c r="B425" s="18" t="s">
        <v>902</v>
      </c>
      <c r="C425" s="18">
        <v>99.884100000000004</v>
      </c>
      <c r="D425" s="18">
        <v>39.886200000000002</v>
      </c>
      <c r="E425" s="19">
        <v>1.5800000000000002E-2</v>
      </c>
      <c r="F425" s="19">
        <v>0.05</v>
      </c>
      <c r="G425" s="18">
        <v>12.8949</v>
      </c>
      <c r="H425" s="18">
        <v>0.17879999999999999</v>
      </c>
      <c r="I425" s="18">
        <v>46.2136</v>
      </c>
      <c r="J425" s="18">
        <v>0.30740000000000001</v>
      </c>
      <c r="K425" s="19">
        <v>7.7000000000000002E-3</v>
      </c>
      <c r="L425" s="19">
        <v>3.2000000000000002E-3</v>
      </c>
      <c r="M425" s="19">
        <v>6.7100000000000007E-2</v>
      </c>
      <c r="N425" s="19">
        <v>2.24E-2</v>
      </c>
      <c r="O425" s="20">
        <v>0.34320000000000001</v>
      </c>
      <c r="P425" s="20">
        <v>0.34028876404711383</v>
      </c>
      <c r="Q425" s="19">
        <v>9.7000000000000003E-3</v>
      </c>
      <c r="R425" s="18">
        <v>86.46527482233094</v>
      </c>
      <c r="S425" s="21">
        <v>186442.02730164121</v>
      </c>
      <c r="T425" s="18">
        <v>94.696177838323806</v>
      </c>
      <c r="U425" s="21">
        <v>264.6253039143283</v>
      </c>
      <c r="V425" s="21">
        <v>100232.68208795675</v>
      </c>
      <c r="W425" s="21">
        <v>1384.7302574310183</v>
      </c>
      <c r="X425" s="21">
        <v>278684.59721519233</v>
      </c>
      <c r="Y425" s="21">
        <v>2196.9594168060576</v>
      </c>
      <c r="Z425" s="18">
        <v>57.123025660006448</v>
      </c>
      <c r="AA425" s="18">
        <v>13.965462839349181</v>
      </c>
      <c r="AB425" s="21">
        <v>459.09982604164475</v>
      </c>
      <c r="AC425" s="21">
        <v>176.17214403343806</v>
      </c>
      <c r="AD425" s="21">
        <v>2696.8563074352546</v>
      </c>
      <c r="AE425" s="18">
        <v>77.93634317834524</v>
      </c>
      <c r="AH425" s="21">
        <f t="shared" si="25"/>
        <v>1431.5009101545245</v>
      </c>
      <c r="AI425" s="21">
        <f t="shared" si="26"/>
        <v>2673.9798941427916</v>
      </c>
      <c r="AM425" s="20">
        <f t="shared" si="27"/>
        <v>0.96996082166439468</v>
      </c>
      <c r="AN425" s="20">
        <f t="shared" si="28"/>
        <v>1.4281777962385021</v>
      </c>
    </row>
    <row r="426" spans="1:40">
      <c r="A426" s="18" t="s">
        <v>904</v>
      </c>
      <c r="B426" s="18" t="s">
        <v>902</v>
      </c>
      <c r="C426" s="18">
        <v>99.742000000000004</v>
      </c>
      <c r="D426" s="18">
        <v>40.043300000000002</v>
      </c>
      <c r="E426" s="19">
        <v>1.52E-2</v>
      </c>
      <c r="F426" s="19">
        <v>4.8899999999999999E-2</v>
      </c>
      <c r="G426" s="18">
        <v>12.773</v>
      </c>
      <c r="H426" s="18">
        <v>0.18210000000000001</v>
      </c>
      <c r="I426" s="18">
        <v>46.199199999999998</v>
      </c>
      <c r="J426" s="18">
        <v>0.2954</v>
      </c>
      <c r="K426" s="19">
        <v>7.0000000000000001E-3</v>
      </c>
      <c r="L426" s="19">
        <v>2.0999999999999999E-3</v>
      </c>
      <c r="M426" s="19">
        <v>7.0699999999999999E-2</v>
      </c>
      <c r="N426" s="19">
        <v>2.1600000000000001E-2</v>
      </c>
      <c r="O426" s="20">
        <v>0.33110000000000001</v>
      </c>
      <c r="P426" s="20">
        <v>0.32829140377622201</v>
      </c>
      <c r="Q426" s="19">
        <v>1.0500000000000001E-2</v>
      </c>
      <c r="R426" s="18">
        <v>86.572425238828956</v>
      </c>
      <c r="S426" s="21">
        <v>187176.36756190888</v>
      </c>
      <c r="T426" s="18">
        <v>91.100120452058334</v>
      </c>
      <c r="U426" s="21">
        <v>258.80354722821306</v>
      </c>
      <c r="V426" s="21">
        <v>99285.147485399008</v>
      </c>
      <c r="W426" s="21">
        <v>1410.2873594976984</v>
      </c>
      <c r="X426" s="21">
        <v>278597.76004604955</v>
      </c>
      <c r="Y426" s="21">
        <v>2111.1965248032184</v>
      </c>
      <c r="Z426" s="18">
        <v>51.930023327278583</v>
      </c>
      <c r="AA426" s="18">
        <v>9.1648349883228999</v>
      </c>
      <c r="AB426" s="21">
        <v>483.73111328083877</v>
      </c>
      <c r="AC426" s="21">
        <v>169.88028174652956</v>
      </c>
      <c r="AD426" s="21">
        <v>2601.7748350577299</v>
      </c>
      <c r="AE426" s="18">
        <v>84.364082821920107</v>
      </c>
      <c r="AH426" s="21">
        <f t="shared" si="25"/>
        <v>1457.9212289661016</v>
      </c>
      <c r="AI426" s="21">
        <f t="shared" si="26"/>
        <v>2579.7049619775012</v>
      </c>
      <c r="AM426" s="20">
        <f t="shared" si="27"/>
        <v>0.9272062997915308</v>
      </c>
      <c r="AN426" s="20">
        <f t="shared" si="28"/>
        <v>1.4684182537780943</v>
      </c>
    </row>
    <row r="427" spans="1:40">
      <c r="A427" s="18" t="s">
        <v>905</v>
      </c>
      <c r="B427" s="18" t="s">
        <v>902</v>
      </c>
      <c r="C427" s="18">
        <v>99.9512</v>
      </c>
      <c r="D427" s="18">
        <v>40.009500000000003</v>
      </c>
      <c r="E427" s="19">
        <v>1.55E-2</v>
      </c>
      <c r="F427" s="19">
        <v>4.9399999999999999E-2</v>
      </c>
      <c r="G427" s="18">
        <v>12.8062</v>
      </c>
      <c r="H427" s="18">
        <v>0.182</v>
      </c>
      <c r="I427" s="18">
        <v>46.202500000000001</v>
      </c>
      <c r="J427" s="18">
        <v>0.29260000000000003</v>
      </c>
      <c r="K427" s="19">
        <v>7.1000000000000004E-3</v>
      </c>
      <c r="L427" s="19">
        <v>1.8E-3</v>
      </c>
      <c r="M427" s="19">
        <v>7.0699999999999999E-2</v>
      </c>
      <c r="N427" s="19">
        <v>2.2800000000000001E-2</v>
      </c>
      <c r="O427" s="20">
        <v>0.33029999999999998</v>
      </c>
      <c r="P427" s="20">
        <v>0.3274981898740143</v>
      </c>
      <c r="Q427" s="19">
        <v>9.4000000000000004E-3</v>
      </c>
      <c r="R427" s="18">
        <v>86.543052666301691</v>
      </c>
      <c r="S427" s="21">
        <v>187018.37455874501</v>
      </c>
      <c r="T427" s="18">
        <v>92.89814914519107</v>
      </c>
      <c r="U427" s="21">
        <v>261.44980026735635</v>
      </c>
      <c r="V427" s="21">
        <v>99543.212692986504</v>
      </c>
      <c r="W427" s="21">
        <v>1409.5129018593141</v>
      </c>
      <c r="X427" s="21">
        <v>278617.66023064475</v>
      </c>
      <c r="Y427" s="21">
        <v>2091.1851833358896</v>
      </c>
      <c r="Z427" s="18">
        <v>52.671880803382571</v>
      </c>
      <c r="AA427" s="18">
        <v>7.8555728471339146</v>
      </c>
      <c r="AB427" s="21">
        <v>483.73111328083877</v>
      </c>
      <c r="AC427" s="21">
        <v>179.31807517689234</v>
      </c>
      <c r="AD427" s="21">
        <v>2595.4884567187191</v>
      </c>
      <c r="AE427" s="18">
        <v>75.525940812004663</v>
      </c>
      <c r="AH427" s="21">
        <f t="shared" si="25"/>
        <v>1457.1206132445386</v>
      </c>
      <c r="AI427" s="21">
        <f t="shared" si="26"/>
        <v>2573.4719086112</v>
      </c>
      <c r="AM427" s="20">
        <f t="shared" si="27"/>
        <v>0.92730395939534127</v>
      </c>
      <c r="AN427" s="20">
        <f t="shared" si="28"/>
        <v>1.4638070982685922</v>
      </c>
    </row>
    <row r="428" spans="1:40">
      <c r="A428" s="18" t="s">
        <v>906</v>
      </c>
      <c r="B428" s="18" t="s">
        <v>902</v>
      </c>
      <c r="C428" s="18">
        <v>100.0026</v>
      </c>
      <c r="D428" s="18">
        <v>39.789000000000001</v>
      </c>
      <c r="E428" s="19">
        <v>1.5100000000000001E-2</v>
      </c>
      <c r="F428" s="19">
        <v>4.6300000000000001E-2</v>
      </c>
      <c r="G428" s="18">
        <v>12.9697</v>
      </c>
      <c r="H428" s="18">
        <v>0.1784</v>
      </c>
      <c r="I428" s="18">
        <v>46.218800000000002</v>
      </c>
      <c r="J428" s="18">
        <v>0.2843</v>
      </c>
      <c r="K428" s="19">
        <v>7.7999999999999996E-3</v>
      </c>
      <c r="L428" s="19">
        <v>6.4000000000000003E-3</v>
      </c>
      <c r="M428" s="19">
        <v>0.104</v>
      </c>
      <c r="N428" s="19">
        <v>2.2499999999999999E-2</v>
      </c>
      <c r="O428" s="20">
        <v>0.3458</v>
      </c>
      <c r="P428" s="20">
        <v>0.34286670922928897</v>
      </c>
      <c r="Q428" s="19">
        <v>1.2E-2</v>
      </c>
      <c r="R428" s="18">
        <v>86.398765174846005</v>
      </c>
      <c r="S428" s="21">
        <v>185987.6805588149</v>
      </c>
      <c r="T428" s="18">
        <v>90.500777554347422</v>
      </c>
      <c r="U428" s="21">
        <v>245.04303142466796</v>
      </c>
      <c r="V428" s="21">
        <v>100814.10610987077</v>
      </c>
      <c r="W428" s="21">
        <v>1381.6324268774815</v>
      </c>
      <c r="X428" s="21">
        <v>278715.95508182724</v>
      </c>
      <c r="Y428" s="21">
        <v>2031.8658497005927</v>
      </c>
      <c r="Z428" s="18">
        <v>57.864883136110421</v>
      </c>
      <c r="AA428" s="18">
        <v>27.930925678698362</v>
      </c>
      <c r="AB428" s="21">
        <v>711.57052024338373</v>
      </c>
      <c r="AC428" s="21">
        <v>176.9586268193016</v>
      </c>
      <c r="AD428" s="21">
        <v>2717.2870370370365</v>
      </c>
      <c r="AE428" s="18">
        <v>96.416094653622977</v>
      </c>
      <c r="AH428" s="21">
        <f t="shared" si="25"/>
        <v>1428.2984472682729</v>
      </c>
      <c r="AI428" s="21">
        <f t="shared" si="26"/>
        <v>2694.2373175832672</v>
      </c>
      <c r="AM428" s="20">
        <f t="shared" si="27"/>
        <v>0.98286753480762445</v>
      </c>
      <c r="AN428" s="20">
        <f t="shared" si="28"/>
        <v>1.4167644810654401</v>
      </c>
    </row>
    <row r="429" spans="1:40">
      <c r="A429" s="18" t="s">
        <v>907</v>
      </c>
      <c r="B429" s="18" t="s">
        <v>902</v>
      </c>
      <c r="C429" s="18">
        <v>99.548400000000001</v>
      </c>
      <c r="D429" s="18">
        <v>40.000599999999999</v>
      </c>
      <c r="E429" s="19">
        <v>1.44E-2</v>
      </c>
      <c r="F429" s="19">
        <v>4.3999999999999997E-2</v>
      </c>
      <c r="G429" s="18">
        <v>12.797800000000001</v>
      </c>
      <c r="H429" s="18">
        <v>0.17899999999999999</v>
      </c>
      <c r="I429" s="18">
        <v>46.218699999999998</v>
      </c>
      <c r="J429" s="18">
        <v>0.27489999999999998</v>
      </c>
      <c r="K429" s="19">
        <v>6.1000000000000004E-3</v>
      </c>
      <c r="L429" s="19">
        <v>3.5000000000000003E-2</v>
      </c>
      <c r="M429" s="19">
        <v>6.2799999999999995E-2</v>
      </c>
      <c r="N429" s="19">
        <v>2.1399999999999999E-2</v>
      </c>
      <c r="O429" s="20">
        <v>0.33550000000000002</v>
      </c>
      <c r="P429" s="20">
        <v>0.33265408023836451</v>
      </c>
      <c r="Q429" s="19">
        <v>9.7000000000000003E-3</v>
      </c>
      <c r="R429" s="18">
        <v>86.55477262653072</v>
      </c>
      <c r="S429" s="21">
        <v>186976.77285081128</v>
      </c>
      <c r="T429" s="18">
        <v>86.305377270371054</v>
      </c>
      <c r="U429" s="21">
        <v>232.87026744460883</v>
      </c>
      <c r="V429" s="21">
        <v>99477.919086247508</v>
      </c>
      <c r="W429" s="21">
        <v>1386.279172707787</v>
      </c>
      <c r="X429" s="21">
        <v>278715.3520459304</v>
      </c>
      <c r="Y429" s="21">
        <v>1964.6849176317019</v>
      </c>
      <c r="Z429" s="18">
        <v>45.253306042342771</v>
      </c>
      <c r="AA429" s="18">
        <v>152.74724980538167</v>
      </c>
      <c r="AB429" s="21">
        <v>429.67912183927399</v>
      </c>
      <c r="AC429" s="21">
        <v>168.30731617480242</v>
      </c>
      <c r="AD429" s="21">
        <v>2636.3499159222843</v>
      </c>
      <c r="AE429" s="18">
        <v>77.93634317834524</v>
      </c>
      <c r="AH429" s="21">
        <f t="shared" si="25"/>
        <v>1433.1021415976506</v>
      </c>
      <c r="AI429" s="21">
        <f t="shared" si="26"/>
        <v>2613.986755492152</v>
      </c>
      <c r="AM429" s="20">
        <f t="shared" si="27"/>
        <v>0.94095499833082019</v>
      </c>
      <c r="AN429" s="20">
        <f t="shared" si="28"/>
        <v>1.4406233612055646</v>
      </c>
    </row>
    <row r="430" spans="1:40">
      <c r="A430" s="18" t="s">
        <v>908</v>
      </c>
      <c r="B430" s="18" t="s">
        <v>902</v>
      </c>
      <c r="C430" s="18">
        <v>100.0063</v>
      </c>
      <c r="D430" s="18">
        <v>40.027500000000003</v>
      </c>
      <c r="E430" s="19">
        <v>1.44E-2</v>
      </c>
      <c r="F430" s="19">
        <v>4.8399999999999999E-2</v>
      </c>
      <c r="G430" s="18">
        <v>12.8492</v>
      </c>
      <c r="H430" s="18">
        <v>0.1804</v>
      </c>
      <c r="I430" s="18">
        <v>46.1571</v>
      </c>
      <c r="J430" s="18">
        <v>0.2752</v>
      </c>
      <c r="K430" s="19">
        <v>5.7000000000000002E-3</v>
      </c>
      <c r="L430" s="19">
        <v>4.5999999999999999E-3</v>
      </c>
      <c r="M430" s="19">
        <v>6.3200000000000006E-2</v>
      </c>
      <c r="N430" s="19">
        <v>2.2700000000000001E-2</v>
      </c>
      <c r="O430" s="20">
        <v>0.33979999999999999</v>
      </c>
      <c r="P430" s="20">
        <v>0.33691760496273104</v>
      </c>
      <c r="Q430" s="19">
        <v>1.1900000000000001E-2</v>
      </c>
      <c r="R430" s="18">
        <v>86.492484223719671</v>
      </c>
      <c r="S430" s="21">
        <v>187102.51284445357</v>
      </c>
      <c r="T430" s="18">
        <v>86.305377270371054</v>
      </c>
      <c r="U430" s="21">
        <v>256.15729418906977</v>
      </c>
      <c r="V430" s="21">
        <v>99877.453775102869</v>
      </c>
      <c r="W430" s="21">
        <v>1397.1215796451663</v>
      </c>
      <c r="X430" s="21">
        <v>278343.88193348615</v>
      </c>
      <c r="Y430" s="21">
        <v>1966.8289899317731</v>
      </c>
      <c r="Z430" s="18">
        <v>42.285876137926849</v>
      </c>
      <c r="AA430" s="18">
        <v>20.075352831564448</v>
      </c>
      <c r="AB430" s="21">
        <v>432.4159315325179</v>
      </c>
      <c r="AC430" s="21">
        <v>178.53159239102877</v>
      </c>
      <c r="AD430" s="21">
        <v>2670.1391994944624</v>
      </c>
      <c r="AE430" s="18">
        <v>95.612627198176128</v>
      </c>
      <c r="AH430" s="21">
        <f t="shared" si="25"/>
        <v>1444.3107616995317</v>
      </c>
      <c r="AI430" s="21">
        <f t="shared" si="26"/>
        <v>2647.4894173360158</v>
      </c>
      <c r="AM430" s="20">
        <f t="shared" si="27"/>
        <v>0.95811951251842709</v>
      </c>
      <c r="AN430" s="20">
        <f t="shared" si="28"/>
        <v>1.4460828816799141</v>
      </c>
    </row>
    <row r="431" spans="1:40">
      <c r="A431" s="18" t="s">
        <v>909</v>
      </c>
      <c r="B431" s="18" t="s">
        <v>902</v>
      </c>
      <c r="C431" s="18">
        <v>99.884500000000003</v>
      </c>
      <c r="D431" s="18">
        <v>39.906100000000002</v>
      </c>
      <c r="E431" s="19">
        <v>2.1499999999999998E-2</v>
      </c>
      <c r="F431" s="19">
        <v>5.2400000000000002E-2</v>
      </c>
      <c r="G431" s="18">
        <v>12.8148</v>
      </c>
      <c r="H431" s="18">
        <v>0.1789</v>
      </c>
      <c r="I431" s="18">
        <v>46.273400000000002</v>
      </c>
      <c r="J431" s="18">
        <v>0.29770000000000002</v>
      </c>
      <c r="K431" s="19">
        <v>5.3E-3</v>
      </c>
      <c r="L431" s="19">
        <v>8.3999999999999995E-3</v>
      </c>
      <c r="M431" s="19">
        <v>5.9299999999999999E-2</v>
      </c>
      <c r="N431" s="19">
        <v>2.1499999999999998E-2</v>
      </c>
      <c r="O431" s="20">
        <v>0.3493</v>
      </c>
      <c r="P431" s="20">
        <v>0.34633702005144773</v>
      </c>
      <c r="Q431" s="19">
        <v>1.1299999999999999E-2</v>
      </c>
      <c r="R431" s="18">
        <v>86.553088966005447</v>
      </c>
      <c r="S431" s="21">
        <v>186535.04685084126</v>
      </c>
      <c r="T431" s="18">
        <v>128.85872300784564</v>
      </c>
      <c r="U431" s="21">
        <v>277.32731850221603</v>
      </c>
      <c r="V431" s="21">
        <v>99610.060909409789</v>
      </c>
      <c r="W431" s="21">
        <v>1385.5047150694027</v>
      </c>
      <c r="X431" s="21">
        <v>279045.21268149378</v>
      </c>
      <c r="Y431" s="21">
        <v>2127.6344124370962</v>
      </c>
      <c r="Z431" s="18">
        <v>39.318446233510933</v>
      </c>
      <c r="AA431" s="18">
        <v>36.6593399532916</v>
      </c>
      <c r="AB431" s="21">
        <v>405.73203702339094</v>
      </c>
      <c r="AC431" s="21">
        <v>169.09379896066599</v>
      </c>
      <c r="AD431" s="21">
        <v>2744.7899422702048</v>
      </c>
      <c r="AE431" s="18">
        <v>90.79182246549496</v>
      </c>
      <c r="AH431" s="21">
        <f t="shared" si="25"/>
        <v>1432.3015258760875</v>
      </c>
      <c r="AI431" s="21">
        <f t="shared" si="26"/>
        <v>2721.5069260608302</v>
      </c>
      <c r="AM431" s="20">
        <f t="shared" si="27"/>
        <v>0.9798006950405671</v>
      </c>
      <c r="AN431" s="20">
        <f t="shared" si="28"/>
        <v>1.4379084931779049</v>
      </c>
    </row>
    <row r="432" spans="1:40">
      <c r="A432" s="18" t="s">
        <v>910</v>
      </c>
      <c r="B432" s="18" t="s">
        <v>902</v>
      </c>
      <c r="C432" s="18">
        <v>99.689899999999994</v>
      </c>
      <c r="D432" s="18">
        <v>39.953899999999997</v>
      </c>
      <c r="E432" s="19">
        <v>2.0799999999999999E-2</v>
      </c>
      <c r="F432" s="19">
        <v>5.1900000000000002E-2</v>
      </c>
      <c r="G432" s="18">
        <v>12.6593</v>
      </c>
      <c r="H432" s="18">
        <v>0.1787</v>
      </c>
      <c r="I432" s="18">
        <v>46.293599999999998</v>
      </c>
      <c r="J432" s="18">
        <v>0.28649999999999998</v>
      </c>
      <c r="K432" s="19">
        <v>6.1000000000000004E-3</v>
      </c>
      <c r="L432" s="19">
        <v>5.5999999999999999E-3</v>
      </c>
      <c r="M432" s="19">
        <v>6.13E-2</v>
      </c>
      <c r="N432" s="19">
        <v>2.1100000000000001E-2</v>
      </c>
      <c r="O432" s="20">
        <v>0.3412</v>
      </c>
      <c r="P432" s="20">
        <v>0.33830572929159453</v>
      </c>
      <c r="Q432" s="19"/>
      <c r="R432" s="18">
        <v>86.699582295445339</v>
      </c>
      <c r="S432" s="21">
        <v>186758.48074288957</v>
      </c>
      <c r="T432" s="18">
        <v>124.66332272386929</v>
      </c>
      <c r="U432" s="21">
        <v>274.68106546307274</v>
      </c>
      <c r="V432" s="21">
        <v>98401.351879895985</v>
      </c>
      <c r="W432" s="21">
        <v>1383.955799792634</v>
      </c>
      <c r="X432" s="21">
        <v>279167.02593265247</v>
      </c>
      <c r="Y432" s="21">
        <v>2047.5890465677796</v>
      </c>
      <c r="Z432" s="18">
        <v>45.253306042342771</v>
      </c>
      <c r="AA432" s="18">
        <v>24.439559968861065</v>
      </c>
      <c r="AB432" s="21">
        <v>419.41608548960988</v>
      </c>
      <c r="AC432" s="21">
        <v>165.94786781721174</v>
      </c>
      <c r="AD432" s="21">
        <v>2681.1403615877293</v>
      </c>
      <c r="AE432" s="18">
        <v>966.57134890257043</v>
      </c>
      <c r="AH432" s="21">
        <f t="shared" si="25"/>
        <v>1430.7002944329615</v>
      </c>
      <c r="AI432" s="21">
        <f t="shared" si="26"/>
        <v>2658.3972607270407</v>
      </c>
      <c r="AM432" s="20">
        <f t="shared" si="27"/>
        <v>0.94505371928715076</v>
      </c>
      <c r="AN432" s="20">
        <f t="shared" si="28"/>
        <v>1.4539437386787191</v>
      </c>
    </row>
    <row r="433" spans="1:40">
      <c r="A433" s="18" t="s">
        <v>911</v>
      </c>
      <c r="B433" s="18" t="s">
        <v>902</v>
      </c>
      <c r="C433" s="18">
        <v>99.502200000000002</v>
      </c>
      <c r="D433" s="18">
        <v>40.039299999999997</v>
      </c>
      <c r="E433" s="19">
        <v>1.9900000000000001E-2</v>
      </c>
      <c r="F433" s="19">
        <v>5.21E-2</v>
      </c>
      <c r="G433" s="18">
        <v>12.6731</v>
      </c>
      <c r="H433" s="18">
        <v>0.18010000000000001</v>
      </c>
      <c r="I433" s="18">
        <v>46.3005</v>
      </c>
      <c r="J433" s="18">
        <v>0.28799999999999998</v>
      </c>
      <c r="K433" s="19">
        <v>6.7000000000000002E-3</v>
      </c>
      <c r="L433" s="19">
        <v>6.7999999999999996E-3</v>
      </c>
      <c r="M433" s="19">
        <v>6.1400000000000003E-2</v>
      </c>
      <c r="N433" s="19">
        <v>2.1700000000000001E-2</v>
      </c>
      <c r="O433" s="20">
        <v>0.33979999999999999</v>
      </c>
      <c r="P433" s="20">
        <v>0.33691760496273104</v>
      </c>
      <c r="Q433" s="19">
        <v>1.06E-2</v>
      </c>
      <c r="R433" s="18">
        <v>86.68873353651027</v>
      </c>
      <c r="S433" s="21">
        <v>187157.67016508471</v>
      </c>
      <c r="T433" s="18">
        <v>119.26923664447111</v>
      </c>
      <c r="U433" s="21">
        <v>275.73956667873006</v>
      </c>
      <c r="V433" s="21">
        <v>98508.619948110092</v>
      </c>
      <c r="W433" s="21">
        <v>1394.7982067300138</v>
      </c>
      <c r="X433" s="21">
        <v>279208.6354095334</v>
      </c>
      <c r="Y433" s="21">
        <v>2058.3094080681344</v>
      </c>
      <c r="Z433" s="18">
        <v>49.704450898966641</v>
      </c>
      <c r="AA433" s="18">
        <v>29.676608533617006</v>
      </c>
      <c r="AB433" s="21">
        <v>420.10028791292086</v>
      </c>
      <c r="AC433" s="21">
        <v>170.66676453239313</v>
      </c>
      <c r="AD433" s="21">
        <v>2670.1391994944624</v>
      </c>
      <c r="AE433" s="18">
        <v>85.167550277366956</v>
      </c>
      <c r="AH433" s="21">
        <f t="shared" si="25"/>
        <v>1441.908914534843</v>
      </c>
      <c r="AI433" s="21">
        <f t="shared" si="26"/>
        <v>2647.4894173360158</v>
      </c>
      <c r="AM433" s="20">
        <f t="shared" si="27"/>
        <v>0.94206157780809763</v>
      </c>
      <c r="AN433" s="20">
        <f t="shared" si="28"/>
        <v>1.463738823358175</v>
      </c>
    </row>
    <row r="434" spans="1:40">
      <c r="A434" s="18"/>
      <c r="B434" s="18"/>
      <c r="C434" s="18"/>
      <c r="D434" s="18"/>
      <c r="E434" s="19"/>
      <c r="F434" s="19"/>
      <c r="G434" s="18"/>
      <c r="H434" s="18"/>
      <c r="I434" s="18"/>
      <c r="J434" s="18"/>
      <c r="K434" s="19"/>
      <c r="L434" s="19"/>
      <c r="M434" s="19"/>
      <c r="N434" s="19"/>
      <c r="O434" s="20"/>
      <c r="P434" s="20"/>
      <c r="Q434" s="19"/>
      <c r="R434" s="18"/>
      <c r="S434" s="21"/>
      <c r="T434" s="18"/>
      <c r="U434" s="21"/>
      <c r="V434" s="21"/>
      <c r="W434" s="21"/>
      <c r="X434" s="21"/>
      <c r="Y434" s="21"/>
      <c r="Z434" s="18"/>
      <c r="AA434" s="18"/>
      <c r="AB434" s="21"/>
      <c r="AC434" s="21"/>
      <c r="AD434" s="21"/>
      <c r="AE434" s="18"/>
      <c r="AH434" s="21"/>
      <c r="AI434" s="21"/>
      <c r="AM434" s="20"/>
      <c r="AN434" s="20"/>
    </row>
    <row r="435" spans="1:40">
      <c r="A435" s="18" t="s">
        <v>505</v>
      </c>
      <c r="B435" s="18" t="s">
        <v>75</v>
      </c>
      <c r="C435" s="18">
        <v>100.1168</v>
      </c>
      <c r="D435" s="18">
        <v>38.864600000000003</v>
      </c>
      <c r="E435" s="19">
        <v>2.52E-2</v>
      </c>
      <c r="F435" s="19">
        <v>3.5299999999999998E-2</v>
      </c>
      <c r="G435" s="18">
        <v>18.308599999999998</v>
      </c>
      <c r="H435" s="18">
        <v>0.2455</v>
      </c>
      <c r="I435" s="18">
        <v>41.970999999999997</v>
      </c>
      <c r="J435" s="18">
        <v>0.24829999999999999</v>
      </c>
      <c r="K435" s="19">
        <v>5.5999999999999999E-3</v>
      </c>
      <c r="L435" s="19">
        <v>8.6999999999999994E-3</v>
      </c>
      <c r="M435" s="19">
        <v>2.2800000000000001E-2</v>
      </c>
      <c r="N435" s="19">
        <v>2.4899999999999999E-2</v>
      </c>
      <c r="O435" s="20">
        <v>0.22470000000000001</v>
      </c>
      <c r="P435" s="20">
        <v>0.22279395478259467</v>
      </c>
      <c r="Q435" s="19">
        <v>1.49E-2</v>
      </c>
      <c r="R435" s="18">
        <v>80.339502770081751</v>
      </c>
      <c r="S435" s="21">
        <v>181666.71215275873</v>
      </c>
      <c r="T435" s="18">
        <v>151.03441022314934</v>
      </c>
      <c r="U435" s="21">
        <v>186.82546456351574</v>
      </c>
      <c r="V435" s="21">
        <v>142313.63432640539</v>
      </c>
      <c r="W435" s="21">
        <v>1901.2935022333056</v>
      </c>
      <c r="X435" s="21">
        <v>253100.19625648807</v>
      </c>
      <c r="Y435" s="21">
        <v>1774.5771736920756</v>
      </c>
      <c r="Z435" s="18">
        <v>41.544018661822868</v>
      </c>
      <c r="AA435" s="18">
        <v>37.96860209448058</v>
      </c>
      <c r="AB435" s="21">
        <v>155.99815251489568</v>
      </c>
      <c r="AC435" s="21">
        <v>195.83421368002712</v>
      </c>
      <c r="AD435" s="21">
        <v>1765.6865159694105</v>
      </c>
      <c r="AE435" s="18">
        <v>119.71665086158185</v>
      </c>
      <c r="AH435" s="21">
        <f t="shared" si="25"/>
        <v>1965.5115964370011</v>
      </c>
      <c r="AI435" s="21">
        <f t="shared" si="26"/>
        <v>1750.7088642595725</v>
      </c>
      <c r="AM435" s="20">
        <f t="shared" si="27"/>
        <v>0.99281339519030098</v>
      </c>
      <c r="AN435" s="20">
        <f>AH435/V435*100</f>
        <v>1.381112643029673</v>
      </c>
    </row>
    <row r="436" spans="1:40">
      <c r="A436" s="18" t="s">
        <v>506</v>
      </c>
      <c r="B436" s="18" t="s">
        <v>75</v>
      </c>
      <c r="C436" s="18">
        <v>100.04170000000001</v>
      </c>
      <c r="D436" s="18">
        <v>38.893799999999999</v>
      </c>
      <c r="E436" s="19">
        <v>2.4400000000000002E-2</v>
      </c>
      <c r="F436" s="19">
        <v>3.5099999999999999E-2</v>
      </c>
      <c r="G436" s="18">
        <v>18.282399999999999</v>
      </c>
      <c r="H436" s="18">
        <v>0.24490000000000001</v>
      </c>
      <c r="I436" s="18">
        <v>41.982500000000002</v>
      </c>
      <c r="J436" s="18">
        <v>0.2437</v>
      </c>
      <c r="K436" s="19">
        <v>5.0000000000000001E-3</v>
      </c>
      <c r="L436" s="19">
        <v>0</v>
      </c>
      <c r="M436" s="19">
        <v>2.4E-2</v>
      </c>
      <c r="N436" s="19">
        <v>2.5700000000000001E-2</v>
      </c>
      <c r="O436" s="20">
        <v>0.22359999999999999</v>
      </c>
      <c r="P436" s="20">
        <v>0.22170328566705902</v>
      </c>
      <c r="Q436" s="19">
        <v>1.4999999999999999E-2</v>
      </c>
      <c r="R436" s="18">
        <v>80.366435461330965</v>
      </c>
      <c r="S436" s="21">
        <v>181803.20314957484</v>
      </c>
      <c r="T436" s="18">
        <v>146.23966704146207</v>
      </c>
      <c r="U436" s="21">
        <v>185.76696334785845</v>
      </c>
      <c r="V436" s="21">
        <v>142109.98045776706</v>
      </c>
      <c r="W436" s="21">
        <v>1896.6467564030002</v>
      </c>
      <c r="X436" s="21">
        <v>253169.54538462302</v>
      </c>
      <c r="Y436" s="21">
        <v>1741.7013984243208</v>
      </c>
      <c r="Z436" s="18">
        <v>37.092873805198991</v>
      </c>
      <c r="AA436" s="18">
        <v>0</v>
      </c>
      <c r="AB436" s="21">
        <v>164.20858159462705</v>
      </c>
      <c r="AC436" s="21">
        <v>202.12607596693564</v>
      </c>
      <c r="AD436" s="21">
        <v>1757.0427457532717</v>
      </c>
      <c r="AE436" s="18">
        <v>120.52011831702872</v>
      </c>
      <c r="AH436" s="21">
        <f t="shared" si="25"/>
        <v>1960.7079021076236</v>
      </c>
      <c r="AI436" s="21">
        <f t="shared" si="26"/>
        <v>1742.1384158809094</v>
      </c>
      <c r="AM436" s="20">
        <f t="shared" si="27"/>
        <v>0.98626914182397807</v>
      </c>
      <c r="AN436" s="20">
        <f t="shared" ref="AN436:AN514" si="29">AH436/V436*100</f>
        <v>1.3797116119443253</v>
      </c>
    </row>
    <row r="437" spans="1:40">
      <c r="A437" s="18" t="s">
        <v>507</v>
      </c>
      <c r="B437" s="18" t="s">
        <v>75</v>
      </c>
      <c r="C437" s="18">
        <v>100.05070000000001</v>
      </c>
      <c r="D437" s="18">
        <v>38.850299999999997</v>
      </c>
      <c r="E437" s="19">
        <v>2.5100000000000001E-2</v>
      </c>
      <c r="F437" s="19">
        <v>4.0099999999999997E-2</v>
      </c>
      <c r="G437" s="18">
        <v>18.270700000000001</v>
      </c>
      <c r="H437" s="18">
        <v>0.24310000000000001</v>
      </c>
      <c r="I437" s="18">
        <v>42.018700000000003</v>
      </c>
      <c r="J437" s="18">
        <v>0.2457</v>
      </c>
      <c r="K437" s="19">
        <v>5.1999999999999998E-3</v>
      </c>
      <c r="L437" s="19">
        <v>8.0000000000000002E-3</v>
      </c>
      <c r="M437" s="19">
        <v>2.69E-2</v>
      </c>
      <c r="N437" s="19">
        <v>2.6100000000000002E-2</v>
      </c>
      <c r="O437" s="20">
        <v>0.2235</v>
      </c>
      <c r="P437" s="20">
        <v>0.22160413392928308</v>
      </c>
      <c r="Q437" s="19">
        <v>1.67E-2</v>
      </c>
      <c r="R437" s="18">
        <v>80.390125304067368</v>
      </c>
      <c r="S437" s="21">
        <v>181599.86895911244</v>
      </c>
      <c r="T437" s="18">
        <v>150.43506732543844</v>
      </c>
      <c r="U437" s="21">
        <v>212.22949373929126</v>
      </c>
      <c r="V437" s="21">
        <v>142019.03579123775</v>
      </c>
      <c r="W437" s="21">
        <v>1882.706518912084</v>
      </c>
      <c r="X437" s="21">
        <v>253387.84437927371</v>
      </c>
      <c r="Y437" s="21">
        <v>1755.9952137581272</v>
      </c>
      <c r="Z437" s="18">
        <v>38.576588757406945</v>
      </c>
      <c r="AA437" s="18">
        <v>34.913657098372951</v>
      </c>
      <c r="AB437" s="21">
        <v>184.05045187064445</v>
      </c>
      <c r="AC437" s="21">
        <v>205.27200711038989</v>
      </c>
      <c r="AD437" s="21">
        <v>1756.2569484608955</v>
      </c>
      <c r="AE437" s="18">
        <v>134.17906505962532</v>
      </c>
      <c r="AH437" s="21">
        <f t="shared" si="25"/>
        <v>1946.2968191194909</v>
      </c>
      <c r="AI437" s="21">
        <f t="shared" si="26"/>
        <v>1741.359284210122</v>
      </c>
      <c r="AM437" s="20">
        <f t="shared" si="27"/>
        <v>0.98434839695285647</v>
      </c>
      <c r="AN437" s="20">
        <f t="shared" si="29"/>
        <v>1.3704478475550761</v>
      </c>
    </row>
    <row r="438" spans="1:40">
      <c r="A438" s="18" t="s">
        <v>508</v>
      </c>
      <c r="B438" s="18" t="s">
        <v>75</v>
      </c>
      <c r="C438" s="18">
        <v>99.988200000000006</v>
      </c>
      <c r="D438" s="18">
        <v>39.144599999999997</v>
      </c>
      <c r="E438" s="19">
        <v>2.3599999999999999E-2</v>
      </c>
      <c r="F438" s="19">
        <v>4.8300000000000003E-2</v>
      </c>
      <c r="G438" s="18">
        <v>16.421900000000001</v>
      </c>
      <c r="H438" s="18">
        <v>0.20269999999999999</v>
      </c>
      <c r="I438" s="18">
        <v>43.485100000000003</v>
      </c>
      <c r="J438" s="18">
        <v>0.21890000000000001</v>
      </c>
      <c r="K438" s="19">
        <v>8.3999999999999995E-3</v>
      </c>
      <c r="L438" s="19">
        <v>0</v>
      </c>
      <c r="M438" s="19">
        <v>2.18E-2</v>
      </c>
      <c r="N438" s="19"/>
      <c r="O438" s="20">
        <v>0.29330000000000001</v>
      </c>
      <c r="P438" s="20">
        <v>0.29081204689690704</v>
      </c>
      <c r="Q438" s="19">
        <v>1.54E-2</v>
      </c>
      <c r="R438" s="18">
        <v>82.51799848247434</v>
      </c>
      <c r="S438" s="21">
        <v>182975.52993044772</v>
      </c>
      <c r="T438" s="18">
        <v>141.44492385977478</v>
      </c>
      <c r="U438" s="21">
        <v>255.62804358124112</v>
      </c>
      <c r="V438" s="21">
        <v>127648.22386991887</v>
      </c>
      <c r="W438" s="21">
        <v>1569.8256330048516</v>
      </c>
      <c r="X438" s="21">
        <v>262230.76277031784</v>
      </c>
      <c r="Y438" s="21">
        <v>1564.4580882851203</v>
      </c>
      <c r="Z438" s="18">
        <v>62.316027992734298</v>
      </c>
      <c r="AA438" s="18">
        <v>0</v>
      </c>
      <c r="AB438" s="21">
        <v>149.15612828178621</v>
      </c>
      <c r="AC438" s="21">
        <v>910.74706603000573</v>
      </c>
      <c r="AD438" s="21">
        <v>2304.7434585395108</v>
      </c>
      <c r="AE438" s="18">
        <v>123.73398813881616</v>
      </c>
      <c r="AH438" s="21">
        <f t="shared" si="25"/>
        <v>1622.8480676080658</v>
      </c>
      <c r="AI438" s="21">
        <f t="shared" si="26"/>
        <v>2285.1931904198154</v>
      </c>
      <c r="AM438" s="20">
        <f t="shared" si="27"/>
        <v>1.1218989177713778</v>
      </c>
      <c r="AN438" s="20">
        <f t="shared" si="29"/>
        <v>1.2713440253284247</v>
      </c>
    </row>
    <row r="439" spans="1:40">
      <c r="A439" s="18" t="s">
        <v>509</v>
      </c>
      <c r="B439" s="18" t="s">
        <v>75</v>
      </c>
      <c r="C439" s="18">
        <v>99.835499999999996</v>
      </c>
      <c r="D439" s="18">
        <v>39.244599999999998</v>
      </c>
      <c r="E439" s="19">
        <v>2.2800000000000001E-2</v>
      </c>
      <c r="F439" s="19">
        <v>4.9599999999999998E-2</v>
      </c>
      <c r="G439" s="18">
        <v>16.216699999999999</v>
      </c>
      <c r="H439" s="18">
        <v>0.19989999999999999</v>
      </c>
      <c r="I439" s="18">
        <v>43.631799999999998</v>
      </c>
      <c r="J439" s="18">
        <v>0.22020000000000001</v>
      </c>
      <c r="K439" s="19">
        <v>9.2999999999999992E-3</v>
      </c>
      <c r="L439" s="19">
        <v>1.38E-2</v>
      </c>
      <c r="M439" s="19">
        <v>0.03</v>
      </c>
      <c r="N439" s="19">
        <v>2.53E-2</v>
      </c>
      <c r="O439" s="20">
        <v>0.32200000000000001</v>
      </c>
      <c r="P439" s="20">
        <v>0.31926859563860915</v>
      </c>
      <c r="Q439" s="19">
        <v>1.3899999999999999E-2</v>
      </c>
      <c r="R439" s="18">
        <v>82.74678547719499</v>
      </c>
      <c r="S439" s="21">
        <v>183442.96485105093</v>
      </c>
      <c r="T439" s="18">
        <v>136.65018067808751</v>
      </c>
      <c r="U439" s="21">
        <v>262.50830148301361</v>
      </c>
      <c r="V439" s="21">
        <v>126053.19433386596</v>
      </c>
      <c r="W439" s="21">
        <v>1548.1408191300927</v>
      </c>
      <c r="X439" s="21">
        <v>263115.41643096035</v>
      </c>
      <c r="Y439" s="21">
        <v>1573.7490682520947</v>
      </c>
      <c r="Z439" s="18">
        <v>68.99274527767011</v>
      </c>
      <c r="AA439" s="18">
        <v>60.226058494693341</v>
      </c>
      <c r="AB439" s="21">
        <v>205.26072699328375</v>
      </c>
      <c r="AC439" s="21">
        <v>198.9801448234814</v>
      </c>
      <c r="AD439" s="21">
        <v>2530.2672814514913</v>
      </c>
      <c r="AE439" s="18">
        <v>111.68197630711329</v>
      </c>
      <c r="AH439" s="21">
        <f t="shared" ref="AH439:AH517" si="30">W439*AH$3</f>
        <v>1600.4308274043035</v>
      </c>
      <c r="AI439" s="21">
        <f t="shared" ref="AI439:AI517" si="31">AD439*AI$3</f>
        <v>2508.8039799358353</v>
      </c>
      <c r="AM439" s="20">
        <f t="shared" si="27"/>
        <v>1.212199108937873</v>
      </c>
      <c r="AN439" s="20">
        <f t="shared" si="29"/>
        <v>1.2696471801939297</v>
      </c>
    </row>
    <row r="440" spans="1:40">
      <c r="A440" s="18" t="s">
        <v>510</v>
      </c>
      <c r="B440" s="18" t="s">
        <v>75</v>
      </c>
      <c r="C440" s="18">
        <v>99.473699999999994</v>
      </c>
      <c r="D440" s="18">
        <v>39.347099999999998</v>
      </c>
      <c r="E440" s="19">
        <v>2.3099999999999999E-2</v>
      </c>
      <c r="F440" s="19">
        <v>4.87E-2</v>
      </c>
      <c r="G440" s="18">
        <v>15.994199999999999</v>
      </c>
      <c r="H440" s="18">
        <v>0.20150000000000001</v>
      </c>
      <c r="I440" s="18">
        <v>43.750300000000003</v>
      </c>
      <c r="J440" s="18">
        <v>0.21740000000000001</v>
      </c>
      <c r="K440" s="19">
        <v>7.4000000000000003E-3</v>
      </c>
      <c r="L440" s="19">
        <v>1.47E-2</v>
      </c>
      <c r="M440" s="19">
        <v>3.1099999999999999E-2</v>
      </c>
      <c r="N440" s="19">
        <v>2.46E-2</v>
      </c>
      <c r="O440" s="20">
        <v>0.32729999999999998</v>
      </c>
      <c r="P440" s="20">
        <v>0.32452363774073534</v>
      </c>
      <c r="Q440" s="19">
        <v>1.2699999999999999E-2</v>
      </c>
      <c r="R440" s="18">
        <v>82.981466599085834</v>
      </c>
      <c r="S440" s="21">
        <v>183922.08564466922</v>
      </c>
      <c r="T440" s="18">
        <v>138.44820937122023</v>
      </c>
      <c r="U440" s="21">
        <v>257.74504601255575</v>
      </c>
      <c r="V440" s="21">
        <v>124323.69106012437</v>
      </c>
      <c r="W440" s="21">
        <v>1560.5321413442407</v>
      </c>
      <c r="X440" s="21">
        <v>263830.01396869821</v>
      </c>
      <c r="Y440" s="21">
        <v>1553.7377267847655</v>
      </c>
      <c r="Z440" s="18">
        <v>54.897453231694506</v>
      </c>
      <c r="AA440" s="18">
        <v>64.153844918260305</v>
      </c>
      <c r="AB440" s="21">
        <v>212.78695364970417</v>
      </c>
      <c r="AC440" s="21">
        <v>193.47476532243644</v>
      </c>
      <c r="AD440" s="21">
        <v>2571.9145379474321</v>
      </c>
      <c r="AE440" s="18">
        <v>102.04036684175098</v>
      </c>
      <c r="AH440" s="21">
        <f t="shared" si="30"/>
        <v>1613.2406789493107</v>
      </c>
      <c r="AI440" s="21">
        <f t="shared" si="31"/>
        <v>2550.0979584875745</v>
      </c>
      <c r="AM440" s="20">
        <f t="shared" ref="AM440:AM518" si="32">AD440/(X440/V440)/1000</f>
        <v>1.2119542566023418</v>
      </c>
      <c r="AN440" s="20">
        <f t="shared" si="29"/>
        <v>1.2976132426514984</v>
      </c>
    </row>
    <row r="441" spans="1:40">
      <c r="A441" s="18" t="s">
        <v>511</v>
      </c>
      <c r="B441" s="18" t="s">
        <v>75</v>
      </c>
      <c r="C441" s="18">
        <v>100.0009</v>
      </c>
      <c r="D441" s="18">
        <v>39.2196</v>
      </c>
      <c r="E441" s="19">
        <v>2.75E-2</v>
      </c>
      <c r="F441" s="19">
        <v>5.6099999999999997E-2</v>
      </c>
      <c r="G441" s="18">
        <v>16.259899999999998</v>
      </c>
      <c r="H441" s="18">
        <v>0.19670000000000001</v>
      </c>
      <c r="I441" s="18">
        <v>43.6496</v>
      </c>
      <c r="J441" s="18">
        <v>0.2253</v>
      </c>
      <c r="K441" s="19">
        <v>7.0000000000000001E-3</v>
      </c>
      <c r="L441" s="19">
        <v>9.5999999999999992E-3</v>
      </c>
      <c r="M441" s="19">
        <v>2.3400000000000001E-2</v>
      </c>
      <c r="N441" s="19">
        <v>2.4500000000000001E-2</v>
      </c>
      <c r="O441" s="20">
        <v>0.30080000000000001</v>
      </c>
      <c r="P441" s="20">
        <v>0.29824842723010447</v>
      </c>
      <c r="Q441" s="19"/>
      <c r="R441" s="18">
        <v>82.714603946044704</v>
      </c>
      <c r="S441" s="21">
        <v>183326.10612090016</v>
      </c>
      <c r="T441" s="18">
        <v>164.81929687050027</v>
      </c>
      <c r="U441" s="21">
        <v>296.90959099187631</v>
      </c>
      <c r="V441" s="21">
        <v>126388.99002566657</v>
      </c>
      <c r="W441" s="21">
        <v>1523.3581747017975</v>
      </c>
      <c r="X441" s="21">
        <v>263222.75682059524</v>
      </c>
      <c r="Y441" s="21">
        <v>1610.1982973533011</v>
      </c>
      <c r="Z441" s="18">
        <v>51.930023327278583</v>
      </c>
      <c r="AA441" s="18">
        <v>41.896388518047544</v>
      </c>
      <c r="AB441" s="21">
        <v>160.10336705476135</v>
      </c>
      <c r="AC441" s="21">
        <v>192.68828253657287</v>
      </c>
      <c r="AD441" s="21">
        <v>2363.6782554677288</v>
      </c>
      <c r="AE441" s="18">
        <v>0</v>
      </c>
      <c r="AH441" s="21">
        <f t="shared" si="30"/>
        <v>1574.8111243142901</v>
      </c>
      <c r="AI441" s="21">
        <f t="shared" si="31"/>
        <v>2343.6280657288803</v>
      </c>
      <c r="AM441" s="20">
        <f t="shared" si="32"/>
        <v>1.1349433121309112</v>
      </c>
      <c r="AN441" s="20">
        <f t="shared" si="29"/>
        <v>1.246003408995106</v>
      </c>
    </row>
    <row r="442" spans="1:40">
      <c r="A442" s="18" t="s">
        <v>512</v>
      </c>
      <c r="B442" s="18" t="s">
        <v>75</v>
      </c>
      <c r="C442" s="18">
        <v>100.0598</v>
      </c>
      <c r="D442" s="18">
        <v>39.2166</v>
      </c>
      <c r="E442" s="19">
        <v>3.0599999999999999E-2</v>
      </c>
      <c r="F442" s="19">
        <v>5.9799999999999999E-2</v>
      </c>
      <c r="G442" s="18">
        <v>16.160299999999999</v>
      </c>
      <c r="H442" s="18">
        <v>0.20030000000000001</v>
      </c>
      <c r="I442" s="18">
        <v>43.613900000000001</v>
      </c>
      <c r="J442" s="18">
        <v>0.2218</v>
      </c>
      <c r="K442" s="19">
        <v>8.2000000000000007E-3</v>
      </c>
      <c r="L442" s="19">
        <v>3.6200000000000003E-2</v>
      </c>
      <c r="M442" s="19">
        <v>2.6599999999999999E-2</v>
      </c>
      <c r="N442" s="19">
        <v>2.3800000000000002E-2</v>
      </c>
      <c r="O442" s="20">
        <v>0.28570000000000001</v>
      </c>
      <c r="P442" s="20">
        <v>0.28327651482593363</v>
      </c>
      <c r="Q442" s="19"/>
      <c r="R442" s="18">
        <v>82.790621836071551</v>
      </c>
      <c r="S442" s="21">
        <v>183312.08307328203</v>
      </c>
      <c r="T442" s="18">
        <v>183.39892669953849</v>
      </c>
      <c r="U442" s="21">
        <v>316.4918634815366</v>
      </c>
      <c r="V442" s="21">
        <v>125614.79440290405</v>
      </c>
      <c r="W442" s="21">
        <v>1551.2386496836298</v>
      </c>
      <c r="X442" s="21">
        <v>263007.47300542868</v>
      </c>
      <c r="Y442" s="21">
        <v>1585.1841205191397</v>
      </c>
      <c r="Z442" s="18">
        <v>60.832313040526344</v>
      </c>
      <c r="AA442" s="18">
        <v>157.98429837013762</v>
      </c>
      <c r="AB442" s="21">
        <v>181.99784460071163</v>
      </c>
      <c r="AC442" s="21">
        <v>187.18290303552797</v>
      </c>
      <c r="AD442" s="21">
        <v>2245.0228643189166</v>
      </c>
      <c r="AE442" s="18">
        <v>934.432650684696</v>
      </c>
      <c r="AH442" s="21">
        <f t="shared" si="30"/>
        <v>1603.6332902905554</v>
      </c>
      <c r="AI442" s="21">
        <f t="shared" si="31"/>
        <v>2225.9791834399634</v>
      </c>
      <c r="AM442" s="20">
        <f t="shared" si="32"/>
        <v>1.0722436222388958</v>
      </c>
      <c r="AN442" s="20">
        <f t="shared" si="29"/>
        <v>1.2766277235999532</v>
      </c>
    </row>
    <row r="443" spans="1:40">
      <c r="A443" s="18" t="s">
        <v>513</v>
      </c>
      <c r="B443" s="18" t="s">
        <v>75</v>
      </c>
      <c r="C443" s="18">
        <v>99.975800000000007</v>
      </c>
      <c r="D443" s="18">
        <v>39.249499999999998</v>
      </c>
      <c r="E443" s="19">
        <v>2.1899999999999999E-2</v>
      </c>
      <c r="F443" s="19">
        <v>4.7800000000000002E-2</v>
      </c>
      <c r="G443" s="18">
        <v>16.203900000000001</v>
      </c>
      <c r="H443" s="18">
        <v>0.2024</v>
      </c>
      <c r="I443" s="18">
        <v>43.6006</v>
      </c>
      <c r="J443" s="18">
        <v>0.21429999999999999</v>
      </c>
      <c r="K443" s="19">
        <v>5.5999999999999999E-3</v>
      </c>
      <c r="L443" s="19">
        <v>0</v>
      </c>
      <c r="M443" s="19">
        <v>2.06E-2</v>
      </c>
      <c r="N443" s="19">
        <v>2.3800000000000002E-2</v>
      </c>
      <c r="O443" s="20">
        <v>0.29459999999999997</v>
      </c>
      <c r="P443" s="20">
        <v>0.29210101948799455</v>
      </c>
      <c r="Q443" s="19"/>
      <c r="R443" s="18">
        <v>82.747846063710554</v>
      </c>
      <c r="S443" s="21">
        <v>183465.8691621605</v>
      </c>
      <c r="T443" s="18">
        <v>131.25609459868932</v>
      </c>
      <c r="U443" s="21">
        <v>252.98179054209783</v>
      </c>
      <c r="V443" s="21">
        <v>125953.69931407319</v>
      </c>
      <c r="W443" s="21">
        <v>1567.5022600896987</v>
      </c>
      <c r="X443" s="21">
        <v>262927.26923115092</v>
      </c>
      <c r="Y443" s="21">
        <v>1531.5823130173653</v>
      </c>
      <c r="Z443" s="18">
        <v>41.544018661822868</v>
      </c>
      <c r="AA443" s="18">
        <v>0</v>
      </c>
      <c r="AB443" s="21">
        <v>140.94569920205487</v>
      </c>
      <c r="AC443" s="21">
        <v>187.18290303552797</v>
      </c>
      <c r="AD443" s="21">
        <v>2314.9588233404015</v>
      </c>
      <c r="AE443" s="18">
        <v>923.98757376388699</v>
      </c>
      <c r="AH443" s="21">
        <f t="shared" si="30"/>
        <v>1620.4462204433769</v>
      </c>
      <c r="AI443" s="21">
        <f t="shared" si="31"/>
        <v>2295.3219021400532</v>
      </c>
      <c r="AM443" s="20">
        <f t="shared" si="32"/>
        <v>1.1089668576869405</v>
      </c>
      <c r="AN443" s="20">
        <f t="shared" si="29"/>
        <v>1.2865411887607174</v>
      </c>
    </row>
    <row r="444" spans="1:40">
      <c r="A444" s="18" t="s">
        <v>514</v>
      </c>
      <c r="B444" s="18" t="s">
        <v>75</v>
      </c>
      <c r="C444" s="18">
        <v>100.03870000000001</v>
      </c>
      <c r="D444" s="18">
        <v>39.134900000000002</v>
      </c>
      <c r="E444" s="19">
        <v>2.7300000000000001E-2</v>
      </c>
      <c r="F444" s="19">
        <v>3.5799999999999998E-2</v>
      </c>
      <c r="G444" s="18">
        <v>17.183299999999999</v>
      </c>
      <c r="H444" s="18">
        <v>0.23300000000000001</v>
      </c>
      <c r="I444" s="18">
        <v>42.833399999999997</v>
      </c>
      <c r="J444" s="18">
        <v>0.24879999999999999</v>
      </c>
      <c r="K444" s="19">
        <v>4.4000000000000003E-3</v>
      </c>
      <c r="L444" s="19">
        <v>8.9999999999999998E-4</v>
      </c>
      <c r="M444" s="19">
        <v>2.1499999999999998E-2</v>
      </c>
      <c r="N444" s="19">
        <v>2.4400000000000002E-2</v>
      </c>
      <c r="O444" s="20">
        <v>0.23830000000000001</v>
      </c>
      <c r="P444" s="20">
        <v>0.23627859112012597</v>
      </c>
      <c r="Q444" s="19">
        <v>1.4E-2</v>
      </c>
      <c r="R444" s="18">
        <v>81.629164336707333</v>
      </c>
      <c r="S444" s="21">
        <v>182930.18874314925</v>
      </c>
      <c r="T444" s="18">
        <v>163.62061107507847</v>
      </c>
      <c r="U444" s="21">
        <v>189.471717602659</v>
      </c>
      <c r="V444" s="21">
        <v>133566.6229379047</v>
      </c>
      <c r="W444" s="21">
        <v>1804.4862974352759</v>
      </c>
      <c r="X444" s="21">
        <v>258300.77783070828</v>
      </c>
      <c r="Y444" s="21">
        <v>1778.1506275255274</v>
      </c>
      <c r="Z444" s="18">
        <v>32.641728948575114</v>
      </c>
      <c r="AA444" s="18">
        <v>3.9277864235669573</v>
      </c>
      <c r="AB444" s="21">
        <v>147.10352101185336</v>
      </c>
      <c r="AC444" s="21">
        <v>191.90179975070933</v>
      </c>
      <c r="AD444" s="21">
        <v>1872.5549477325792</v>
      </c>
      <c r="AE444" s="18">
        <v>112.48544376256015</v>
      </c>
      <c r="AH444" s="21">
        <f t="shared" si="30"/>
        <v>1865.4346312416346</v>
      </c>
      <c r="AI444" s="21">
        <f t="shared" si="31"/>
        <v>1856.6707714866761</v>
      </c>
      <c r="AM444" s="20">
        <f t="shared" si="32"/>
        <v>0.96829302154958763</v>
      </c>
      <c r="AN444" s="20">
        <f t="shared" si="29"/>
        <v>1.3966323249101518</v>
      </c>
    </row>
    <row r="445" spans="1:40">
      <c r="A445" s="18" t="s">
        <v>515</v>
      </c>
      <c r="B445" s="18" t="s">
        <v>75</v>
      </c>
      <c r="C445" s="18">
        <v>100.0025</v>
      </c>
      <c r="D445" s="18">
        <v>39.098999999999997</v>
      </c>
      <c r="E445" s="19">
        <v>2.7900000000000001E-2</v>
      </c>
      <c r="F445" s="19">
        <v>3.4599999999999999E-2</v>
      </c>
      <c r="G445" s="18">
        <v>17.239599999999999</v>
      </c>
      <c r="H445" s="18">
        <v>0.23449999999999999</v>
      </c>
      <c r="I445" s="18">
        <v>42.808900000000001</v>
      </c>
      <c r="J445" s="18">
        <v>0.24970000000000001</v>
      </c>
      <c r="K445" s="19">
        <v>6.4000000000000003E-3</v>
      </c>
      <c r="L445" s="19">
        <v>1.1999999999999999E-3</v>
      </c>
      <c r="M445" s="19">
        <v>2.0299999999999999E-2</v>
      </c>
      <c r="N445" s="19">
        <v>2.3800000000000002E-2</v>
      </c>
      <c r="O445" s="20">
        <v>0.2392</v>
      </c>
      <c r="P445" s="20">
        <v>0.23717095676010966</v>
      </c>
      <c r="Q445" s="19">
        <v>1.49E-2</v>
      </c>
      <c r="R445" s="18">
        <v>81.571461367568688</v>
      </c>
      <c r="S445" s="21">
        <v>182762.37960665266</v>
      </c>
      <c r="T445" s="18">
        <v>167.21666846134391</v>
      </c>
      <c r="U445" s="21">
        <v>183.12071030871516</v>
      </c>
      <c r="V445" s="21">
        <v>134004.24556402446</v>
      </c>
      <c r="W445" s="21">
        <v>1816.1031620110393</v>
      </c>
      <c r="X445" s="21">
        <v>258153.03403598611</v>
      </c>
      <c r="Y445" s="21">
        <v>1784.5828444257402</v>
      </c>
      <c r="Z445" s="18">
        <v>47.478878470654706</v>
      </c>
      <c r="AA445" s="18">
        <v>5.237048564755943</v>
      </c>
      <c r="AB445" s="21">
        <v>138.89309193212202</v>
      </c>
      <c r="AC445" s="21">
        <v>187.18290303552797</v>
      </c>
      <c r="AD445" s="21">
        <v>1879.6271233639652</v>
      </c>
      <c r="AE445" s="18">
        <v>119.71665086158185</v>
      </c>
      <c r="AH445" s="21">
        <f t="shared" si="30"/>
        <v>1877.4438670650786</v>
      </c>
      <c r="AI445" s="21">
        <f t="shared" si="31"/>
        <v>1863.6829565237638</v>
      </c>
      <c r="AM445" s="20">
        <f t="shared" si="32"/>
        <v>0.97569263730967548</v>
      </c>
      <c r="AN445" s="20">
        <f t="shared" si="29"/>
        <v>1.4010331233633002</v>
      </c>
    </row>
    <row r="446" spans="1:40">
      <c r="A446" s="18" t="s">
        <v>516</v>
      </c>
      <c r="B446" s="18" t="s">
        <v>75</v>
      </c>
      <c r="C446" s="18">
        <v>100.164</v>
      </c>
      <c r="D446" s="18">
        <v>39.065899999999999</v>
      </c>
      <c r="E446" s="19">
        <v>2.9600000000000001E-2</v>
      </c>
      <c r="F446" s="19">
        <v>3.5200000000000002E-2</v>
      </c>
      <c r="G446" s="18">
        <v>17.241700000000002</v>
      </c>
      <c r="H446" s="18">
        <v>0.23280000000000001</v>
      </c>
      <c r="I446" s="18">
        <v>42.829799999999999</v>
      </c>
      <c r="J446" s="18">
        <v>0.25359999999999999</v>
      </c>
      <c r="K446" s="19">
        <v>5.4999999999999997E-3</v>
      </c>
      <c r="L446" s="19">
        <v>1.4E-3</v>
      </c>
      <c r="M446" s="19">
        <v>2.1499999999999998E-2</v>
      </c>
      <c r="N446" s="19">
        <v>2.5700000000000001E-2</v>
      </c>
      <c r="O446" s="20">
        <v>0.2422</v>
      </c>
      <c r="P446" s="20">
        <v>0.24014550889338862</v>
      </c>
      <c r="Q446" s="19">
        <v>1.52E-2</v>
      </c>
      <c r="R446" s="18">
        <v>81.576966988193107</v>
      </c>
      <c r="S446" s="21">
        <v>182607.65864793299</v>
      </c>
      <c r="T446" s="18">
        <v>177.4054977224294</v>
      </c>
      <c r="U446" s="21">
        <v>186.29621395568711</v>
      </c>
      <c r="V446" s="21">
        <v>134020.56896570924</v>
      </c>
      <c r="W446" s="21">
        <v>1802.9373821585073</v>
      </c>
      <c r="X446" s="21">
        <v>258279.06853842258</v>
      </c>
      <c r="Y446" s="21">
        <v>1812.4557843266628</v>
      </c>
      <c r="Z446" s="18">
        <v>40.802161185718887</v>
      </c>
      <c r="AA446" s="18">
        <v>6.1098899922152663</v>
      </c>
      <c r="AB446" s="21">
        <v>147.10352101185336</v>
      </c>
      <c r="AC446" s="21">
        <v>202.12607596693564</v>
      </c>
      <c r="AD446" s="21">
        <v>1903.2010421352525</v>
      </c>
      <c r="AE446" s="18">
        <v>122.12705322792243</v>
      </c>
      <c r="AH446" s="21">
        <f t="shared" si="30"/>
        <v>1863.8333997985087</v>
      </c>
      <c r="AI446" s="21">
        <f t="shared" si="31"/>
        <v>1887.0569066473897</v>
      </c>
      <c r="AM446" s="20">
        <f t="shared" si="32"/>
        <v>0.98756778072069129</v>
      </c>
      <c r="AN446" s="20">
        <f t="shared" si="29"/>
        <v>1.3907069744461333</v>
      </c>
    </row>
    <row r="447" spans="1:40">
      <c r="A447" s="18" t="s">
        <v>517</v>
      </c>
      <c r="B447" s="18" t="s">
        <v>75</v>
      </c>
      <c r="C447" s="18">
        <v>100.053</v>
      </c>
      <c r="D447" s="18">
        <v>39.089300000000001</v>
      </c>
      <c r="E447" s="19">
        <v>2.86E-2</v>
      </c>
      <c r="F447" s="19">
        <v>3.4000000000000002E-2</v>
      </c>
      <c r="G447" s="18">
        <v>17.180900000000001</v>
      </c>
      <c r="H447" s="18">
        <v>0.23480000000000001</v>
      </c>
      <c r="I447" s="18">
        <v>42.8673</v>
      </c>
      <c r="J447" s="18">
        <v>0.25369999999999998</v>
      </c>
      <c r="K447" s="19">
        <v>6.3E-3</v>
      </c>
      <c r="L447" s="19">
        <v>2.0999999999999999E-3</v>
      </c>
      <c r="M447" s="19">
        <v>2.1700000000000001E-2</v>
      </c>
      <c r="N447" s="19">
        <v>2.5000000000000001E-2</v>
      </c>
      <c r="O447" s="20">
        <v>0.2412</v>
      </c>
      <c r="P447" s="20">
        <v>0.23915399151562897</v>
      </c>
      <c r="Q447" s="19">
        <v>1.5299999999999999E-2</v>
      </c>
      <c r="R447" s="18">
        <v>81.643118551950764</v>
      </c>
      <c r="S447" s="21">
        <v>182717.03841935415</v>
      </c>
      <c r="T447" s="18">
        <v>171.41206874532028</v>
      </c>
      <c r="U447" s="21">
        <v>179.94520666174324</v>
      </c>
      <c r="V447" s="21">
        <v>133547.96762169356</v>
      </c>
      <c r="W447" s="21">
        <v>1818.4265349261921</v>
      </c>
      <c r="X447" s="21">
        <v>258505.20699973204</v>
      </c>
      <c r="Y447" s="21">
        <v>1813.1704750933532</v>
      </c>
      <c r="Z447" s="18">
        <v>46.737020994550726</v>
      </c>
      <c r="AA447" s="18">
        <v>9.1648349883228999</v>
      </c>
      <c r="AB447" s="21">
        <v>148.47192585847526</v>
      </c>
      <c r="AC447" s="21">
        <v>196.62069646589072</v>
      </c>
      <c r="AD447" s="21">
        <v>1895.34306921149</v>
      </c>
      <c r="AE447" s="18">
        <v>122.93052068336928</v>
      </c>
      <c r="AH447" s="21">
        <f t="shared" si="30"/>
        <v>1879.8457142297673</v>
      </c>
      <c r="AI447" s="21">
        <f t="shared" si="31"/>
        <v>1879.2655899395143</v>
      </c>
      <c r="AM447" s="20">
        <f t="shared" si="32"/>
        <v>0.97916486006921999</v>
      </c>
      <c r="AN447" s="20">
        <f t="shared" si="29"/>
        <v>1.4076183619318552</v>
      </c>
    </row>
    <row r="448" spans="1:40">
      <c r="A448" s="18" t="s">
        <v>518</v>
      </c>
      <c r="B448" s="18" t="s">
        <v>75</v>
      </c>
      <c r="C448" s="18">
        <v>99.6066</v>
      </c>
      <c r="D448" s="18">
        <v>39.756399999999999</v>
      </c>
      <c r="E448" s="19">
        <v>1.6E-2</v>
      </c>
      <c r="F448" s="19">
        <v>4.58E-2</v>
      </c>
      <c r="G448" s="18">
        <v>13.724</v>
      </c>
      <c r="H448" s="18">
        <v>0.19089999999999999</v>
      </c>
      <c r="I448" s="18">
        <v>45.5291</v>
      </c>
      <c r="J448" s="18">
        <v>0.30030000000000001</v>
      </c>
      <c r="K448" s="19">
        <v>9.1000000000000004E-3</v>
      </c>
      <c r="L448" s="19">
        <v>4.8599999999999997E-2</v>
      </c>
      <c r="M448" s="19">
        <v>6.6400000000000001E-2</v>
      </c>
      <c r="N448" s="19">
        <v>2.1999999999999999E-2</v>
      </c>
      <c r="O448" s="20">
        <v>0.28199999999999997</v>
      </c>
      <c r="P448" s="20">
        <v>0.27960790052822287</v>
      </c>
      <c r="Q448" s="19">
        <v>9.4999999999999998E-3</v>
      </c>
      <c r="R448" s="18">
        <v>85.535666522178943</v>
      </c>
      <c r="S448" s="21">
        <v>185835.29677469822</v>
      </c>
      <c r="T448" s="18">
        <v>95.894863633745615</v>
      </c>
      <c r="U448" s="21">
        <v>242.39677838552467</v>
      </c>
      <c r="V448" s="21">
        <v>106677.31653406529</v>
      </c>
      <c r="W448" s="21">
        <v>1478.4396316755112</v>
      </c>
      <c r="X448" s="21">
        <v>274556.81650142412</v>
      </c>
      <c r="Y448" s="21">
        <v>2146.2163723710446</v>
      </c>
      <c r="Z448" s="18">
        <v>67.509030325462163</v>
      </c>
      <c r="AA448" s="18">
        <v>212.10046687261567</v>
      </c>
      <c r="AB448" s="21">
        <v>454.31040907846813</v>
      </c>
      <c r="AC448" s="21">
        <v>173.02621288998381</v>
      </c>
      <c r="AD448" s="21">
        <v>2215.9483645009955</v>
      </c>
      <c r="AE448" s="18">
        <v>76.329408267451512</v>
      </c>
      <c r="AH448" s="21">
        <f t="shared" si="30"/>
        <v>1528.3754124636396</v>
      </c>
      <c r="AI448" s="21">
        <f t="shared" si="31"/>
        <v>2197.1513116208248</v>
      </c>
      <c r="AM448" s="20">
        <f t="shared" si="32"/>
        <v>0.86099273773372453</v>
      </c>
      <c r="AN448" s="20">
        <f t="shared" si="29"/>
        <v>1.4327089039360894</v>
      </c>
    </row>
    <row r="449" spans="1:40">
      <c r="A449" s="18" t="s">
        <v>519</v>
      </c>
      <c r="B449" s="18" t="s">
        <v>75</v>
      </c>
      <c r="C449" s="18">
        <v>99.498000000000005</v>
      </c>
      <c r="D449" s="18">
        <v>39.7194</v>
      </c>
      <c r="E449" s="19">
        <v>1.46E-2</v>
      </c>
      <c r="F449" s="19">
        <v>4.58E-2</v>
      </c>
      <c r="G449" s="18">
        <v>13.739000000000001</v>
      </c>
      <c r="H449" s="18">
        <v>0.18859999999999999</v>
      </c>
      <c r="I449" s="18">
        <v>45.498399999999997</v>
      </c>
      <c r="J449" s="18">
        <v>0.29980000000000001</v>
      </c>
      <c r="K449" s="19">
        <v>7.6E-3</v>
      </c>
      <c r="L449" s="19">
        <v>1.11E-2</v>
      </c>
      <c r="M449" s="19">
        <v>6.6699999999999995E-2</v>
      </c>
      <c r="N449" s="19">
        <v>2.1600000000000001E-2</v>
      </c>
      <c r="O449" s="20">
        <v>0.27729999999999999</v>
      </c>
      <c r="P449" s="20">
        <v>0.27494776885275252</v>
      </c>
      <c r="Q449" s="19"/>
      <c r="R449" s="18">
        <v>85.513792411864472</v>
      </c>
      <c r="S449" s="21">
        <v>185662.34585407504</v>
      </c>
      <c r="T449" s="18">
        <v>87.504063065792863</v>
      </c>
      <c r="U449" s="21">
        <v>242.39677838552467</v>
      </c>
      <c r="V449" s="21">
        <v>106793.91226038495</v>
      </c>
      <c r="W449" s="21">
        <v>1460.6271059926737</v>
      </c>
      <c r="X449" s="21">
        <v>274371.68448109878</v>
      </c>
      <c r="Y449" s="21">
        <v>2142.6429185375928</v>
      </c>
      <c r="Z449" s="18">
        <v>56.381168183902467</v>
      </c>
      <c r="AA449" s="18">
        <v>48.44269922399247</v>
      </c>
      <c r="AB449" s="21">
        <v>456.36301634840095</v>
      </c>
      <c r="AC449" s="21">
        <v>169.88028174652956</v>
      </c>
      <c r="AD449" s="21">
        <v>2179.0158917593126</v>
      </c>
      <c r="AE449" s="18">
        <v>884.61766844699082</v>
      </c>
      <c r="AH449" s="21">
        <f t="shared" si="30"/>
        <v>1509.9612508676919</v>
      </c>
      <c r="AI449" s="21">
        <f t="shared" si="31"/>
        <v>2160.5321230938116</v>
      </c>
      <c r="AM449" s="20">
        <f t="shared" si="32"/>
        <v>0.84814011474481943</v>
      </c>
      <c r="AN449" s="20">
        <f t="shared" si="29"/>
        <v>1.4139019902053067</v>
      </c>
    </row>
    <row r="450" spans="1:40">
      <c r="A450" s="18" t="s">
        <v>520</v>
      </c>
      <c r="B450" s="18" t="s">
        <v>75</v>
      </c>
      <c r="C450" s="18">
        <v>99.572500000000005</v>
      </c>
      <c r="D450" s="18">
        <v>39.76</v>
      </c>
      <c r="E450" s="19">
        <v>1.55E-2</v>
      </c>
      <c r="F450" s="19">
        <v>4.3999999999999997E-2</v>
      </c>
      <c r="G450" s="18">
        <v>13.7889</v>
      </c>
      <c r="H450" s="18">
        <v>0.18920000000000001</v>
      </c>
      <c r="I450" s="18">
        <v>45.5045</v>
      </c>
      <c r="J450" s="18">
        <v>0.30170000000000002</v>
      </c>
      <c r="K450" s="19">
        <v>7.1000000000000004E-3</v>
      </c>
      <c r="L450" s="19">
        <v>1.18E-2</v>
      </c>
      <c r="M450" s="19">
        <v>6.4299999999999996E-2</v>
      </c>
      <c r="N450" s="19">
        <v>2.1100000000000001E-2</v>
      </c>
      <c r="O450" s="20">
        <v>0.28100000000000003</v>
      </c>
      <c r="P450" s="20">
        <v>0.27861638315046328</v>
      </c>
      <c r="Q450" s="19">
        <v>1.09E-2</v>
      </c>
      <c r="R450" s="18">
        <v>85.470488884887104</v>
      </c>
      <c r="S450" s="21">
        <v>185852.12443183994</v>
      </c>
      <c r="T450" s="18">
        <v>92.89814914519107</v>
      </c>
      <c r="U450" s="21">
        <v>232.87026744460883</v>
      </c>
      <c r="V450" s="21">
        <v>107181.78737660834</v>
      </c>
      <c r="W450" s="21">
        <v>1465.2738518229794</v>
      </c>
      <c r="X450" s="21">
        <v>274408.46967080515</v>
      </c>
      <c r="Y450" s="21">
        <v>2156.222043104709</v>
      </c>
      <c r="Z450" s="18">
        <v>52.671880803382571</v>
      </c>
      <c r="AA450" s="18">
        <v>51.497644220100106</v>
      </c>
      <c r="AB450" s="21">
        <v>439.94215818893827</v>
      </c>
      <c r="AC450" s="21">
        <v>165.94786781721174</v>
      </c>
      <c r="AD450" s="21">
        <v>2208.0903915772333</v>
      </c>
      <c r="AE450" s="18">
        <v>87.577952643707533</v>
      </c>
      <c r="AH450" s="21">
        <f t="shared" si="30"/>
        <v>1514.7649451970699</v>
      </c>
      <c r="AI450" s="21">
        <f t="shared" si="31"/>
        <v>2189.3599949129498</v>
      </c>
      <c r="AM450" s="20">
        <f t="shared" si="32"/>
        <v>0.86246271896155802</v>
      </c>
      <c r="AN450" s="20">
        <f t="shared" si="29"/>
        <v>1.4132671065417002</v>
      </c>
    </row>
    <row r="451" spans="1:40">
      <c r="A451" s="18" t="s">
        <v>521</v>
      </c>
      <c r="B451" s="18" t="s">
        <v>75</v>
      </c>
      <c r="C451" s="18">
        <v>99.698599999999999</v>
      </c>
      <c r="D451" s="18">
        <v>39.689599999999999</v>
      </c>
      <c r="E451" s="19">
        <v>1.4200000000000001E-2</v>
      </c>
      <c r="F451" s="19">
        <v>4.5400000000000003E-2</v>
      </c>
      <c r="G451" s="18">
        <v>13.8818</v>
      </c>
      <c r="H451" s="18">
        <v>0.19120000000000001</v>
      </c>
      <c r="I451" s="18">
        <v>45.416899999999998</v>
      </c>
      <c r="J451" s="18">
        <v>0.3039</v>
      </c>
      <c r="K451" s="19">
        <v>8.6999999999999994E-3</v>
      </c>
      <c r="L451" s="19">
        <v>0</v>
      </c>
      <c r="M451" s="19">
        <v>6.5500000000000003E-2</v>
      </c>
      <c r="N451" s="19"/>
      <c r="O451" s="20">
        <v>0.27300000000000002</v>
      </c>
      <c r="P451" s="20">
        <v>0.27068424412838604</v>
      </c>
      <c r="Q451" s="19"/>
      <c r="R451" s="18">
        <v>85.362843765403241</v>
      </c>
      <c r="S451" s="21">
        <v>185523.05024773529</v>
      </c>
      <c r="T451" s="18">
        <v>85.106691474949244</v>
      </c>
      <c r="U451" s="21">
        <v>240.27977595421007</v>
      </c>
      <c r="V451" s="21">
        <v>107903.9035749481</v>
      </c>
      <c r="W451" s="21">
        <v>1480.7630045906642</v>
      </c>
      <c r="X451" s="21">
        <v>273880.21022518631</v>
      </c>
      <c r="Y451" s="21">
        <v>2171.9452399718962</v>
      </c>
      <c r="Z451" s="18">
        <v>64.54160042104624</v>
      </c>
      <c r="AA451" s="18">
        <v>0</v>
      </c>
      <c r="AB451" s="21">
        <v>448.15258726866961</v>
      </c>
      <c r="AC451" s="21">
        <v>0</v>
      </c>
      <c r="AD451" s="21">
        <v>2145.2266081871344</v>
      </c>
      <c r="AE451" s="18">
        <v>880.6003311697566</v>
      </c>
      <c r="AH451" s="21">
        <f t="shared" si="30"/>
        <v>1530.7772596283285</v>
      </c>
      <c r="AI451" s="21">
        <f t="shared" si="31"/>
        <v>2127.0294612499479</v>
      </c>
      <c r="AM451" s="20">
        <f t="shared" si="32"/>
        <v>0.845180909149713</v>
      </c>
      <c r="AN451" s="20">
        <f t="shared" si="29"/>
        <v>1.4186486391246063</v>
      </c>
    </row>
    <row r="452" spans="1:40">
      <c r="A452" s="18" t="s">
        <v>522</v>
      </c>
      <c r="B452" s="18" t="s">
        <v>75</v>
      </c>
      <c r="C452" s="18">
        <v>99.427800000000005</v>
      </c>
      <c r="D452" s="18">
        <v>39.717300000000002</v>
      </c>
      <c r="E452" s="19">
        <v>1.4999999999999999E-2</v>
      </c>
      <c r="F452" s="19">
        <v>5.5300000000000002E-2</v>
      </c>
      <c r="G452" s="18">
        <v>14.0001</v>
      </c>
      <c r="H452" s="18">
        <v>0.1951</v>
      </c>
      <c r="I452" s="18">
        <v>45.3294</v>
      </c>
      <c r="J452" s="18">
        <v>0.30869999999999997</v>
      </c>
      <c r="K452" s="19">
        <v>7.7999999999999996E-3</v>
      </c>
      <c r="L452" s="19">
        <v>1.6000000000000001E-3</v>
      </c>
      <c r="M452" s="19">
        <v>6.9199999999999998E-2</v>
      </c>
      <c r="N452" s="19">
        <v>2.1600000000000001E-2</v>
      </c>
      <c r="O452" s="20">
        <v>0.2676</v>
      </c>
      <c r="P452" s="20">
        <v>0.26533005028848389</v>
      </c>
      <c r="Q452" s="19">
        <v>1.1299999999999999E-2</v>
      </c>
      <c r="R452" s="18">
        <v>85.23224052375015</v>
      </c>
      <c r="S452" s="21">
        <v>185652.52972074237</v>
      </c>
      <c r="T452" s="18">
        <v>89.901434656636511</v>
      </c>
      <c r="U452" s="21">
        <v>292.67558612924705</v>
      </c>
      <c r="V452" s="21">
        <v>108823.45520318911</v>
      </c>
      <c r="W452" s="21">
        <v>1510.9668524876492</v>
      </c>
      <c r="X452" s="21">
        <v>273352.55381546426</v>
      </c>
      <c r="Y452" s="21">
        <v>2206.2503967730318</v>
      </c>
      <c r="Z452" s="18">
        <v>57.864883136110421</v>
      </c>
      <c r="AA452" s="18">
        <v>6.9827314196745904</v>
      </c>
      <c r="AB452" s="21">
        <v>473.46807693117455</v>
      </c>
      <c r="AC452" s="21">
        <v>169.88028174652956</v>
      </c>
      <c r="AD452" s="21">
        <v>2102.7935543988174</v>
      </c>
      <c r="AE452" s="18">
        <v>90.79182246549496</v>
      </c>
      <c r="AH452" s="21">
        <f t="shared" si="30"/>
        <v>1562.0012727692827</v>
      </c>
      <c r="AI452" s="21">
        <f t="shared" si="31"/>
        <v>2084.9563510274215</v>
      </c>
      <c r="AM452" s="20">
        <f t="shared" si="32"/>
        <v>0.83713598784650833</v>
      </c>
      <c r="AN452" s="20">
        <f t="shared" si="29"/>
        <v>1.4353534997145612</v>
      </c>
    </row>
    <row r="453" spans="1:40">
      <c r="A453" s="18" t="s">
        <v>523</v>
      </c>
      <c r="B453" s="18" t="s">
        <v>75</v>
      </c>
      <c r="C453" s="18">
        <v>99.737099999999998</v>
      </c>
      <c r="D453" s="18">
        <v>39.654299999999999</v>
      </c>
      <c r="E453" s="19">
        <v>1.44E-2</v>
      </c>
      <c r="F453" s="19">
        <v>5.0700000000000002E-2</v>
      </c>
      <c r="G453" s="18">
        <v>13.906599999999999</v>
      </c>
      <c r="H453" s="18">
        <v>0.19209999999999999</v>
      </c>
      <c r="I453" s="18">
        <v>45.389299999999999</v>
      </c>
      <c r="J453" s="18">
        <v>0.307</v>
      </c>
      <c r="K453" s="19">
        <v>8.8000000000000005E-3</v>
      </c>
      <c r="L453" s="19">
        <v>1.3599999999999999E-2</v>
      </c>
      <c r="M453" s="19">
        <v>6.88E-2</v>
      </c>
      <c r="N453" s="19"/>
      <c r="O453" s="20">
        <v>0.27429999999999999</v>
      </c>
      <c r="P453" s="20">
        <v>0.27197321671947355</v>
      </c>
      <c r="Q453" s="19">
        <v>9.7999999999999997E-3</v>
      </c>
      <c r="R453" s="18">
        <v>85.332921084910552</v>
      </c>
      <c r="S453" s="21">
        <v>185358.04572076234</v>
      </c>
      <c r="T453" s="18">
        <v>86.305377270371054</v>
      </c>
      <c r="U453" s="21">
        <v>268.3300581691289</v>
      </c>
      <c r="V453" s="21">
        <v>108096.67517579658</v>
      </c>
      <c r="W453" s="21">
        <v>1487.7331233361222</v>
      </c>
      <c r="X453" s="21">
        <v>273713.77231766254</v>
      </c>
      <c r="Y453" s="21">
        <v>2194.1006537392964</v>
      </c>
      <c r="Z453" s="18">
        <v>65.283457897150228</v>
      </c>
      <c r="AA453" s="18">
        <v>59.353217067234013</v>
      </c>
      <c r="AB453" s="21">
        <v>470.73126723793081</v>
      </c>
      <c r="AC453" s="21">
        <v>866.70403002164619</v>
      </c>
      <c r="AD453" s="21">
        <v>2155.4419729880251</v>
      </c>
      <c r="AE453" s="18">
        <v>78.739810633792104</v>
      </c>
      <c r="AH453" s="21">
        <f t="shared" si="30"/>
        <v>1537.9828011223947</v>
      </c>
      <c r="AI453" s="21">
        <f t="shared" si="31"/>
        <v>2137.1581729701852</v>
      </c>
      <c r="AM453" s="20">
        <f t="shared" si="32"/>
        <v>0.8512399973208421</v>
      </c>
      <c r="AN453" s="20">
        <f t="shared" si="29"/>
        <v>1.4227845570839142</v>
      </c>
    </row>
    <row r="454" spans="1:40">
      <c r="A454" s="18" t="s">
        <v>524</v>
      </c>
      <c r="B454" s="18" t="s">
        <v>75</v>
      </c>
      <c r="C454" s="18">
        <v>100.3779</v>
      </c>
      <c r="D454" s="18">
        <v>38.693800000000003</v>
      </c>
      <c r="E454" s="19">
        <v>2.7400000000000001E-2</v>
      </c>
      <c r="F454" s="19">
        <v>4.1200000000000001E-2</v>
      </c>
      <c r="G454" s="18">
        <v>18.729199999999999</v>
      </c>
      <c r="H454" s="18">
        <v>0.25459999999999999</v>
      </c>
      <c r="I454" s="18">
        <v>41.6526</v>
      </c>
      <c r="J454" s="18">
        <v>0.27129999999999999</v>
      </c>
      <c r="K454" s="19">
        <v>5.4999999999999997E-3</v>
      </c>
      <c r="L454" s="19">
        <v>5.4999999999999997E-3</v>
      </c>
      <c r="M454" s="19">
        <v>1.32E-2</v>
      </c>
      <c r="N454" s="19"/>
      <c r="O454" s="20">
        <v>0.17119999999999999</v>
      </c>
      <c r="P454" s="20">
        <v>0.16974777507245306</v>
      </c>
      <c r="Q454" s="19">
        <v>1.5699999999999999E-2</v>
      </c>
      <c r="R454" s="18">
        <v>79.856055949199629</v>
      </c>
      <c r="S454" s="21">
        <v>180868.33330836843</v>
      </c>
      <c r="T454" s="18">
        <v>164.21995397278937</v>
      </c>
      <c r="U454" s="21">
        <v>218.05125042540649</v>
      </c>
      <c r="V454" s="21">
        <v>145582.97849240858</v>
      </c>
      <c r="W454" s="21">
        <v>1971.7691473262714</v>
      </c>
      <c r="X454" s="21">
        <v>251180.1299609968</v>
      </c>
      <c r="Y454" s="21">
        <v>1938.9560500308503</v>
      </c>
      <c r="Z454" s="18">
        <v>40.802161185718887</v>
      </c>
      <c r="AA454" s="18">
        <v>24.003139255131405</v>
      </c>
      <c r="AB454" s="21">
        <v>90.314719877044865</v>
      </c>
      <c r="AC454" s="21">
        <v>934.34154960591263</v>
      </c>
      <c r="AD454" s="21">
        <v>1345.2849645481222</v>
      </c>
      <c r="AE454" s="18">
        <v>126.14439050515671</v>
      </c>
      <c r="AH454" s="21">
        <f t="shared" si="30"/>
        <v>2038.3676270992282</v>
      </c>
      <c r="AI454" s="21">
        <f t="shared" si="31"/>
        <v>1333.8734203882454</v>
      </c>
      <c r="AM454" s="20">
        <f t="shared" si="32"/>
        <v>0.77972167659273672</v>
      </c>
      <c r="AN454" s="20">
        <f t="shared" si="29"/>
        <v>1.4001414507435144</v>
      </c>
    </row>
    <row r="455" spans="1:40">
      <c r="A455" s="18" t="s">
        <v>525</v>
      </c>
      <c r="B455" s="18" t="s">
        <v>75</v>
      </c>
      <c r="C455" s="18">
        <v>100.1318</v>
      </c>
      <c r="D455" s="18">
        <v>38.798900000000003</v>
      </c>
      <c r="E455" s="19">
        <v>2.5999999999999999E-2</v>
      </c>
      <c r="F455" s="19">
        <v>4.0099999999999997E-2</v>
      </c>
      <c r="G455" s="18">
        <v>18.725300000000001</v>
      </c>
      <c r="H455" s="18">
        <v>0.25659999999999999</v>
      </c>
      <c r="I455" s="18">
        <v>41.665100000000002</v>
      </c>
      <c r="J455" s="18">
        <v>0.27110000000000001</v>
      </c>
      <c r="K455" s="19">
        <v>6.7999999999999996E-3</v>
      </c>
      <c r="L455" s="19">
        <v>0</v>
      </c>
      <c r="M455" s="19">
        <v>1.2999999999999999E-2</v>
      </c>
      <c r="N455" s="19">
        <v>2.64E-2</v>
      </c>
      <c r="O455" s="20">
        <v>0.17080000000000001</v>
      </c>
      <c r="P455" s="20">
        <v>0.1693511681213492</v>
      </c>
      <c r="Q455" s="19"/>
      <c r="R455" s="18">
        <v>79.864231447388008</v>
      </c>
      <c r="S455" s="21">
        <v>181359.60740992244</v>
      </c>
      <c r="T455" s="18">
        <v>155.8291534048366</v>
      </c>
      <c r="U455" s="21">
        <v>212.22949373929126</v>
      </c>
      <c r="V455" s="21">
        <v>145552.66360356548</v>
      </c>
      <c r="W455" s="21">
        <v>1987.2583000939562</v>
      </c>
      <c r="X455" s="21">
        <v>251255.50944809994</v>
      </c>
      <c r="Y455" s="21">
        <v>1937.5266684974699</v>
      </c>
      <c r="Z455" s="18">
        <v>50.446308375070622</v>
      </c>
      <c r="AA455" s="18">
        <v>0</v>
      </c>
      <c r="AB455" s="21">
        <v>88.946315030422966</v>
      </c>
      <c r="AC455" s="21">
        <v>207.63145546798057</v>
      </c>
      <c r="AD455" s="21">
        <v>1342.1417753786175</v>
      </c>
      <c r="AE455" s="18">
        <v>0</v>
      </c>
      <c r="AH455" s="21">
        <f t="shared" si="30"/>
        <v>2054.379941530487</v>
      </c>
      <c r="AI455" s="21">
        <f t="shared" si="31"/>
        <v>1330.7568937050958</v>
      </c>
      <c r="AM455" s="20">
        <f t="shared" si="32"/>
        <v>0.77750458395551558</v>
      </c>
      <c r="AN455" s="20">
        <f t="shared" si="29"/>
        <v>1.411434109598914</v>
      </c>
    </row>
    <row r="456" spans="1:40">
      <c r="A456" s="18" t="s">
        <v>526</v>
      </c>
      <c r="B456" s="18" t="s">
        <v>75</v>
      </c>
      <c r="C456" s="18">
        <v>100.22539999999999</v>
      </c>
      <c r="D456" s="18">
        <v>38.782600000000002</v>
      </c>
      <c r="E456" s="19">
        <v>2.5999999999999999E-2</v>
      </c>
      <c r="F456" s="19">
        <v>4.2200000000000001E-2</v>
      </c>
      <c r="G456" s="18">
        <v>18.677900000000001</v>
      </c>
      <c r="H456" s="18">
        <v>0.25740000000000002</v>
      </c>
      <c r="I456" s="18">
        <v>41.706000000000003</v>
      </c>
      <c r="J456" s="18">
        <v>0.2707</v>
      </c>
      <c r="K456" s="19">
        <v>6.1999999999999998E-3</v>
      </c>
      <c r="L456" s="19">
        <v>5.1999999999999998E-3</v>
      </c>
      <c r="M456" s="19">
        <v>1.35E-2</v>
      </c>
      <c r="N456" s="19">
        <v>2.6700000000000002E-2</v>
      </c>
      <c r="O456" s="20">
        <v>0.16980000000000001</v>
      </c>
      <c r="P456" s="20">
        <v>0.16835965074358955</v>
      </c>
      <c r="Q456" s="19">
        <v>1.5800000000000002E-2</v>
      </c>
      <c r="R456" s="18">
        <v>79.920709024529998</v>
      </c>
      <c r="S456" s="21">
        <v>181283.41551786408</v>
      </c>
      <c r="T456" s="18">
        <v>155.8291534048366</v>
      </c>
      <c r="U456" s="21">
        <v>223.34375650369307</v>
      </c>
      <c r="V456" s="21">
        <v>145184.22110839537</v>
      </c>
      <c r="W456" s="21">
        <v>1993.4539612010301</v>
      </c>
      <c r="X456" s="21">
        <v>251502.15112990144</v>
      </c>
      <c r="Y456" s="21">
        <v>1934.6679054307083</v>
      </c>
      <c r="Z456" s="18">
        <v>45.995163518446745</v>
      </c>
      <c r="AA456" s="18">
        <v>22.693877113942417</v>
      </c>
      <c r="AB456" s="21">
        <v>92.367327146977701</v>
      </c>
      <c r="AC456" s="21">
        <v>209.99090382557125</v>
      </c>
      <c r="AD456" s="21">
        <v>1334.283802454855</v>
      </c>
      <c r="AE456" s="18">
        <v>126.9478579606036</v>
      </c>
      <c r="AH456" s="21">
        <f t="shared" si="30"/>
        <v>2060.7848673029903</v>
      </c>
      <c r="AI456" s="21">
        <f t="shared" si="31"/>
        <v>1322.9655769972205</v>
      </c>
      <c r="AM456" s="20">
        <f t="shared" si="32"/>
        <v>0.77023975233079001</v>
      </c>
      <c r="AN456" s="20">
        <f t="shared" si="29"/>
        <v>1.4194275738576279</v>
      </c>
    </row>
    <row r="457" spans="1:40">
      <c r="A457" s="18" t="s">
        <v>527</v>
      </c>
      <c r="B457" s="18" t="s">
        <v>75</v>
      </c>
      <c r="C457" s="18">
        <v>100.4224</v>
      </c>
      <c r="D457" s="18">
        <v>38.796100000000003</v>
      </c>
      <c r="E457" s="19">
        <v>2.52E-2</v>
      </c>
      <c r="F457" s="19">
        <v>4.3900000000000002E-2</v>
      </c>
      <c r="G457" s="18">
        <v>18.282800000000002</v>
      </c>
      <c r="H457" s="18">
        <v>0.24410000000000001</v>
      </c>
      <c r="I457" s="18">
        <v>41.962800000000001</v>
      </c>
      <c r="J457" s="18">
        <v>0.25330000000000003</v>
      </c>
      <c r="K457" s="19">
        <v>5.7000000000000002E-3</v>
      </c>
      <c r="L457" s="19">
        <v>3.0599999999999999E-2</v>
      </c>
      <c r="M457" s="19">
        <v>1.18E-2</v>
      </c>
      <c r="N457" s="19"/>
      <c r="O457" s="20">
        <v>0.1704</v>
      </c>
      <c r="P457" s="20">
        <v>0.16895456117024535</v>
      </c>
      <c r="Q457" s="19">
        <v>1.4800000000000001E-2</v>
      </c>
      <c r="R457" s="18">
        <v>80.358683255711512</v>
      </c>
      <c r="S457" s="21">
        <v>181346.51923214551</v>
      </c>
      <c r="T457" s="18">
        <v>151.03441022314934</v>
      </c>
      <c r="U457" s="21">
        <v>232.3410168367802</v>
      </c>
      <c r="V457" s="21">
        <v>142113.08967713561</v>
      </c>
      <c r="W457" s="21">
        <v>1890.4510952959263</v>
      </c>
      <c r="X457" s="21">
        <v>253050.74731294846</v>
      </c>
      <c r="Y457" s="21">
        <v>1810.3117120265922</v>
      </c>
      <c r="Z457" s="18">
        <v>42.285876137926849</v>
      </c>
      <c r="AA457" s="18">
        <v>133.54473840127653</v>
      </c>
      <c r="AB457" s="21">
        <v>80.735885950691625</v>
      </c>
      <c r="AC457" s="21">
        <v>1246.5752155937471</v>
      </c>
      <c r="AD457" s="21">
        <v>1338.9985862091123</v>
      </c>
      <c r="AE457" s="18">
        <v>118.913183406135</v>
      </c>
      <c r="AH457" s="21">
        <f t="shared" si="30"/>
        <v>1954.3029763351201</v>
      </c>
      <c r="AI457" s="21">
        <f t="shared" si="31"/>
        <v>1327.6403670219454</v>
      </c>
      <c r="AM457" s="20">
        <f t="shared" si="32"/>
        <v>0.75198049474306516</v>
      </c>
      <c r="AN457" s="20">
        <f t="shared" si="29"/>
        <v>1.3751745041748575</v>
      </c>
    </row>
    <row r="458" spans="1:40">
      <c r="A458" s="18" t="s">
        <v>528</v>
      </c>
      <c r="B458" s="18" t="s">
        <v>75</v>
      </c>
      <c r="C458" s="18">
        <v>100.3484</v>
      </c>
      <c r="D458" s="18">
        <v>38.834699999999998</v>
      </c>
      <c r="E458" s="19">
        <v>2.5100000000000001E-2</v>
      </c>
      <c r="F458" s="19">
        <v>4.4600000000000001E-2</v>
      </c>
      <c r="G458" s="18">
        <v>18.356000000000002</v>
      </c>
      <c r="H458" s="18">
        <v>0.2452</v>
      </c>
      <c r="I458" s="18">
        <v>42.003700000000002</v>
      </c>
      <c r="J458" s="18">
        <v>0.254</v>
      </c>
      <c r="K458" s="19">
        <v>5.3E-3</v>
      </c>
      <c r="L458" s="19">
        <v>4.4999999999999997E-3</v>
      </c>
      <c r="M458" s="19">
        <v>1.29E-2</v>
      </c>
      <c r="N458" s="19">
        <v>2.75E-2</v>
      </c>
      <c r="O458" s="20">
        <v>0.17169999999999999</v>
      </c>
      <c r="P458" s="20">
        <v>0.17024353376133289</v>
      </c>
      <c r="Q458" s="19">
        <v>1.47E-2</v>
      </c>
      <c r="R458" s="18">
        <v>80.310948524096858</v>
      </c>
      <c r="S458" s="21">
        <v>181526.94911149834</v>
      </c>
      <c r="T458" s="18">
        <v>150.43506732543844</v>
      </c>
      <c r="U458" s="21">
        <v>236.0457710915808</v>
      </c>
      <c r="V458" s="21">
        <v>142682.07682157555</v>
      </c>
      <c r="W458" s="21">
        <v>1898.9701293181529</v>
      </c>
      <c r="X458" s="21">
        <v>253297.38899474993</v>
      </c>
      <c r="Y458" s="21">
        <v>1815.3145473934244</v>
      </c>
      <c r="Z458" s="18">
        <v>39.318446233510933</v>
      </c>
      <c r="AA458" s="18">
        <v>19.638932117834784</v>
      </c>
      <c r="AB458" s="21">
        <v>88.26211260711203</v>
      </c>
      <c r="AC458" s="21">
        <v>216.28276611247978</v>
      </c>
      <c r="AD458" s="21">
        <v>1349.2139510100035</v>
      </c>
      <c r="AE458" s="18">
        <v>118.10971595068816</v>
      </c>
      <c r="AH458" s="21">
        <f t="shared" si="30"/>
        <v>1963.1097492723125</v>
      </c>
      <c r="AI458" s="21">
        <f t="shared" si="31"/>
        <v>1337.7690787421834</v>
      </c>
      <c r="AM458" s="20">
        <f t="shared" si="32"/>
        <v>0.76001039478042498</v>
      </c>
      <c r="AN458" s="20">
        <f t="shared" si="29"/>
        <v>1.3758628925251686</v>
      </c>
    </row>
    <row r="459" spans="1:40">
      <c r="A459" s="18" t="s">
        <v>529</v>
      </c>
      <c r="B459" s="18" t="s">
        <v>75</v>
      </c>
      <c r="C459" s="18">
        <v>100.37560000000001</v>
      </c>
      <c r="D459" s="18">
        <v>38.8142</v>
      </c>
      <c r="E459" s="19">
        <v>2.5999999999999999E-2</v>
      </c>
      <c r="F459" s="19">
        <v>4.2000000000000003E-2</v>
      </c>
      <c r="G459" s="18">
        <v>18.361000000000001</v>
      </c>
      <c r="H459" s="18">
        <v>0.2467</v>
      </c>
      <c r="I459" s="18">
        <v>42.022199999999998</v>
      </c>
      <c r="J459" s="18">
        <v>0.25169999999999998</v>
      </c>
      <c r="K459" s="19">
        <v>6.3E-3</v>
      </c>
      <c r="L459" s="19">
        <v>4.4999999999999997E-3</v>
      </c>
      <c r="M459" s="19">
        <v>1.41E-2</v>
      </c>
      <c r="N459" s="19">
        <v>2.69E-2</v>
      </c>
      <c r="O459" s="20">
        <v>0.16880000000000001</v>
      </c>
      <c r="P459" s="20">
        <v>0.1673681333658299</v>
      </c>
      <c r="Q459" s="19">
        <v>1.5599999999999999E-2</v>
      </c>
      <c r="R459" s="18">
        <v>80.313604677525134</v>
      </c>
      <c r="S459" s="21">
        <v>181431.1249527747</v>
      </c>
      <c r="T459" s="18">
        <v>155.8291534048366</v>
      </c>
      <c r="U459" s="21">
        <v>222.28525528803576</v>
      </c>
      <c r="V459" s="21">
        <v>142720.94206368207</v>
      </c>
      <c r="W459" s="21">
        <v>1910.5869938939165</v>
      </c>
      <c r="X459" s="21">
        <v>253408.95063566256</v>
      </c>
      <c r="Y459" s="21">
        <v>1798.8766597595466</v>
      </c>
      <c r="Z459" s="18">
        <v>46.737020994550726</v>
      </c>
      <c r="AA459" s="18">
        <v>19.638932117834784</v>
      </c>
      <c r="AB459" s="21">
        <v>96.472541686843385</v>
      </c>
      <c r="AC459" s="21">
        <v>211.56386939729839</v>
      </c>
      <c r="AD459" s="21">
        <v>1326.4258295310926</v>
      </c>
      <c r="AE459" s="18">
        <v>125.34092304970986</v>
      </c>
      <c r="AH459" s="21">
        <f t="shared" si="30"/>
        <v>1975.1189850957564</v>
      </c>
      <c r="AI459" s="21">
        <f t="shared" si="31"/>
        <v>1315.1742602893451</v>
      </c>
      <c r="AM459" s="20">
        <f t="shared" si="32"/>
        <v>0.74704837178563666</v>
      </c>
      <c r="AN459" s="20">
        <f t="shared" si="29"/>
        <v>1.383902710097344</v>
      </c>
    </row>
    <row r="460" spans="1:40">
      <c r="A460" s="18" t="s">
        <v>530</v>
      </c>
      <c r="B460" s="18" t="s">
        <v>75</v>
      </c>
      <c r="C460" s="18">
        <v>99.2761</v>
      </c>
      <c r="D460" s="18">
        <v>40.281599999999997</v>
      </c>
      <c r="E460" s="19">
        <v>1.67E-2</v>
      </c>
      <c r="F460" s="19">
        <v>4.3200000000000002E-2</v>
      </c>
      <c r="G460" s="18">
        <v>11.0097</v>
      </c>
      <c r="H460" s="18">
        <v>0.16139999999999999</v>
      </c>
      <c r="I460" s="18">
        <v>47.685200000000002</v>
      </c>
      <c r="J460" s="18">
        <v>0.30130000000000001</v>
      </c>
      <c r="K460" s="19">
        <v>6.7999999999999996E-3</v>
      </c>
      <c r="L460" s="19">
        <v>1.7399999999999999E-2</v>
      </c>
      <c r="M460" s="19">
        <v>0.08</v>
      </c>
      <c r="N460" s="19"/>
      <c r="O460" s="20">
        <v>0.28339999999999999</v>
      </c>
      <c r="P460" s="20">
        <v>0.28099602485708641</v>
      </c>
      <c r="Q460" s="19">
        <v>8.8999999999999999E-3</v>
      </c>
      <c r="R460" s="18">
        <v>88.532841435708804</v>
      </c>
      <c r="S460" s="21">
        <v>188290.26497770631</v>
      </c>
      <c r="T460" s="18">
        <v>100.09026391772198</v>
      </c>
      <c r="U460" s="21">
        <v>228.63626258197962</v>
      </c>
      <c r="V460" s="21">
        <v>85578.931204102206</v>
      </c>
      <c r="W460" s="21">
        <v>1249.9746283521608</v>
      </c>
      <c r="X460" s="21">
        <v>287558.87347287143</v>
      </c>
      <c r="Y460" s="21">
        <v>2153.3632800379478</v>
      </c>
      <c r="Z460" s="18">
        <v>50.446308375070622</v>
      </c>
      <c r="AA460" s="18">
        <v>75.937204188961161</v>
      </c>
      <c r="AB460" s="21">
        <v>547.36193864875679</v>
      </c>
      <c r="AC460" s="21">
        <v>821.87451122742311</v>
      </c>
      <c r="AD460" s="21">
        <v>2226.9495265942628</v>
      </c>
      <c r="AE460" s="18">
        <v>71.508603534770373</v>
      </c>
      <c r="AH460" s="21">
        <f t="shared" si="30"/>
        <v>1292.1937746025742</v>
      </c>
      <c r="AI460" s="21">
        <f t="shared" si="31"/>
        <v>2208.0591550118502</v>
      </c>
      <c r="AM460" s="20">
        <f t="shared" si="32"/>
        <v>0.66275110216481592</v>
      </c>
      <c r="AN460" s="20">
        <f t="shared" si="29"/>
        <v>1.5099438102594966</v>
      </c>
    </row>
    <row r="461" spans="1:40">
      <c r="A461" s="18" t="s">
        <v>531</v>
      </c>
      <c r="B461" s="18" t="s">
        <v>75</v>
      </c>
      <c r="C461" s="18">
        <v>99.005300000000005</v>
      </c>
      <c r="D461" s="18">
        <v>40.351399999999998</v>
      </c>
      <c r="E461" s="19">
        <v>1.6899999999999998E-2</v>
      </c>
      <c r="F461" s="19">
        <v>4.58E-2</v>
      </c>
      <c r="G461" s="18">
        <v>10.9893</v>
      </c>
      <c r="H461" s="18">
        <v>0.16109999999999999</v>
      </c>
      <c r="I461" s="18">
        <v>47.714599999999997</v>
      </c>
      <c r="J461" s="18">
        <v>0.29899999999999999</v>
      </c>
      <c r="K461" s="19">
        <v>5.8999999999999999E-3</v>
      </c>
      <c r="L461" s="19">
        <v>1.9099999999999999E-2</v>
      </c>
      <c r="M461" s="19">
        <v>8.1299999999999997E-2</v>
      </c>
      <c r="N461" s="19">
        <v>2.0199999999999999E-2</v>
      </c>
      <c r="O461" s="20">
        <v>0.28499999999999998</v>
      </c>
      <c r="P461" s="20">
        <v>0.28258245266150189</v>
      </c>
      <c r="Q461" s="19">
        <v>1.0500000000000001E-2</v>
      </c>
      <c r="R461" s="18">
        <v>88.557903485343118</v>
      </c>
      <c r="S461" s="21">
        <v>188616.53455228737</v>
      </c>
      <c r="T461" s="18">
        <v>101.28894971314379</v>
      </c>
      <c r="U461" s="21">
        <v>242.39677838552467</v>
      </c>
      <c r="V461" s="21">
        <v>85420.361016307463</v>
      </c>
      <c r="W461" s="21">
        <v>1247.6512554370083</v>
      </c>
      <c r="X461" s="21">
        <v>287736.16602653801</v>
      </c>
      <c r="Y461" s="21">
        <v>2136.92539240407</v>
      </c>
      <c r="Z461" s="18">
        <v>43.769591090134803</v>
      </c>
      <c r="AA461" s="18">
        <v>83.356356322365414</v>
      </c>
      <c r="AB461" s="21">
        <v>556.256570151799</v>
      </c>
      <c r="AC461" s="21">
        <v>158.86952274443968</v>
      </c>
      <c r="AD461" s="21">
        <v>2239.5222832722829</v>
      </c>
      <c r="AE461" s="18">
        <v>84.364082821920107</v>
      </c>
      <c r="AH461" s="21">
        <f t="shared" si="30"/>
        <v>1289.7919274378855</v>
      </c>
      <c r="AI461" s="21">
        <f t="shared" si="31"/>
        <v>2220.5252617444507</v>
      </c>
      <c r="AM461" s="20">
        <f t="shared" si="32"/>
        <v>0.66484795631682903</v>
      </c>
      <c r="AN461" s="20">
        <f t="shared" si="29"/>
        <v>1.5099349992113162</v>
      </c>
    </row>
    <row r="462" spans="1:40">
      <c r="A462" s="18" t="s">
        <v>532</v>
      </c>
      <c r="B462" s="18" t="s">
        <v>75</v>
      </c>
      <c r="C462" s="18">
        <v>99.401399999999995</v>
      </c>
      <c r="D462" s="18">
        <v>40.311300000000003</v>
      </c>
      <c r="E462" s="19">
        <v>1.7299999999999999E-2</v>
      </c>
      <c r="F462" s="19">
        <v>4.4699999999999997E-2</v>
      </c>
      <c r="G462" s="18">
        <v>11.0159</v>
      </c>
      <c r="H462" s="18">
        <v>0.16109999999999999</v>
      </c>
      <c r="I462" s="18">
        <v>47.695500000000003</v>
      </c>
      <c r="J462" s="18">
        <v>0.29360000000000003</v>
      </c>
      <c r="K462" s="19">
        <v>7.3000000000000001E-3</v>
      </c>
      <c r="L462" s="19">
        <v>1.15E-2</v>
      </c>
      <c r="M462" s="19">
        <v>0.12889999999999999</v>
      </c>
      <c r="N462" s="19">
        <v>1.9199999999999998E-2</v>
      </c>
      <c r="O462" s="20">
        <v>0.28349999999999997</v>
      </c>
      <c r="P462" s="20">
        <v>0.28109517659486238</v>
      </c>
      <c r="Q462" s="19">
        <v>1.03E-2</v>
      </c>
      <c r="R462" s="18">
        <v>88.529318103424799</v>
      </c>
      <c r="S462" s="21">
        <v>188429.09314912549</v>
      </c>
      <c r="T462" s="18">
        <v>103.68632130398744</v>
      </c>
      <c r="U462" s="21">
        <v>236.57502169940943</v>
      </c>
      <c r="V462" s="21">
        <v>85627.124104314324</v>
      </c>
      <c r="W462" s="21">
        <v>1247.6512554370083</v>
      </c>
      <c r="X462" s="21">
        <v>287620.9861702444</v>
      </c>
      <c r="Y462" s="21">
        <v>2098.3320910027933</v>
      </c>
      <c r="Z462" s="18">
        <v>54.155595755590518</v>
      </c>
      <c r="AA462" s="18">
        <v>50.188382078911118</v>
      </c>
      <c r="AB462" s="21">
        <v>881.93692364780918</v>
      </c>
      <c r="AC462" s="21">
        <v>151.00469488580404</v>
      </c>
      <c r="AD462" s="21">
        <v>2227.735323886639</v>
      </c>
      <c r="AE462" s="18">
        <v>82.757147911026394</v>
      </c>
      <c r="AH462" s="21">
        <f t="shared" si="30"/>
        <v>1289.7919274378855</v>
      </c>
      <c r="AI462" s="21">
        <f t="shared" si="31"/>
        <v>2208.8382866826378</v>
      </c>
      <c r="AM462" s="20">
        <f t="shared" si="32"/>
        <v>0.66321505808723369</v>
      </c>
      <c r="AN462" s="20">
        <f t="shared" si="29"/>
        <v>1.506288972016169</v>
      </c>
    </row>
    <row r="463" spans="1:40">
      <c r="A463" s="18" t="s">
        <v>533</v>
      </c>
      <c r="B463" s="18" t="s">
        <v>75</v>
      </c>
      <c r="C463" s="18">
        <v>99.418199999999999</v>
      </c>
      <c r="D463" s="18">
        <v>40.284399999999998</v>
      </c>
      <c r="E463" s="19">
        <v>1.7600000000000001E-2</v>
      </c>
      <c r="F463" s="19">
        <v>4.3400000000000001E-2</v>
      </c>
      <c r="G463" s="18">
        <v>11.0342</v>
      </c>
      <c r="H463" s="18">
        <v>0.1618</v>
      </c>
      <c r="I463" s="18">
        <v>47.727699999999999</v>
      </c>
      <c r="J463" s="18">
        <v>0.30509999999999998</v>
      </c>
      <c r="K463" s="19">
        <v>7.1999999999999998E-3</v>
      </c>
      <c r="L463" s="19">
        <v>1.9099999999999999E-2</v>
      </c>
      <c r="M463" s="19">
        <v>7.7799999999999994E-2</v>
      </c>
      <c r="N463" s="19">
        <v>0.02</v>
      </c>
      <c r="O463" s="20">
        <v>0.29110000000000003</v>
      </c>
      <c r="P463" s="20">
        <v>0.28863070866583584</v>
      </c>
      <c r="Q463" s="19">
        <v>1.0699999999999999E-2</v>
      </c>
      <c r="R463" s="18">
        <v>88.519312034215829</v>
      </c>
      <c r="S463" s="21">
        <v>188303.3531554832</v>
      </c>
      <c r="T463" s="18">
        <v>105.48434999712019</v>
      </c>
      <c r="U463" s="21">
        <v>229.69476379763691</v>
      </c>
      <c r="V463" s="21">
        <v>85769.37089042431</v>
      </c>
      <c r="W463" s="21">
        <v>1253.0724589056979</v>
      </c>
      <c r="X463" s="21">
        <v>287815.16372902208</v>
      </c>
      <c r="Y463" s="21">
        <v>2180.5215291721797</v>
      </c>
      <c r="Z463" s="18">
        <v>53.413738279486537</v>
      </c>
      <c r="AA463" s="18">
        <v>83.356356322365414</v>
      </c>
      <c r="AB463" s="21">
        <v>532.30948533591584</v>
      </c>
      <c r="AC463" s="21">
        <v>157.29655717271254</v>
      </c>
      <c r="AD463" s="21">
        <v>2287.4559181072336</v>
      </c>
      <c r="AE463" s="18">
        <v>85.971017732813806</v>
      </c>
      <c r="AH463" s="21">
        <f t="shared" si="30"/>
        <v>1295.396237488826</v>
      </c>
      <c r="AI463" s="21">
        <f t="shared" si="31"/>
        <v>2268.0522936624902</v>
      </c>
      <c r="AM463" s="20">
        <f t="shared" si="32"/>
        <v>0.68166545672469048</v>
      </c>
      <c r="AN463" s="20">
        <f t="shared" si="29"/>
        <v>1.5103249843627453</v>
      </c>
    </row>
    <row r="464" spans="1:40">
      <c r="A464" s="18" t="s">
        <v>534</v>
      </c>
      <c r="B464" s="18" t="s">
        <v>75</v>
      </c>
      <c r="C464" s="18">
        <v>98.906700000000001</v>
      </c>
      <c r="D464" s="18">
        <v>40.3309</v>
      </c>
      <c r="E464" s="19">
        <v>1.6299999999999999E-2</v>
      </c>
      <c r="F464" s="19">
        <v>3.8699999999999998E-2</v>
      </c>
      <c r="G464" s="18">
        <v>10.8789</v>
      </c>
      <c r="H464" s="18">
        <v>0.161</v>
      </c>
      <c r="I464" s="18">
        <v>47.752099999999999</v>
      </c>
      <c r="J464" s="18">
        <v>0.2918</v>
      </c>
      <c r="K464" s="19">
        <v>7.1000000000000004E-3</v>
      </c>
      <c r="L464" s="19">
        <v>7.9000000000000008E-3</v>
      </c>
      <c r="M464" s="19">
        <v>0.1268</v>
      </c>
      <c r="N464" s="19"/>
      <c r="O464" s="20">
        <v>0.27629999999999999</v>
      </c>
      <c r="P464" s="20">
        <v>0.27395625147499286</v>
      </c>
      <c r="Q464" s="19">
        <v>6.7000000000000002E-3</v>
      </c>
      <c r="R464" s="18">
        <v>88.667713243191898</v>
      </c>
      <c r="S464" s="21">
        <v>188520.7103935637</v>
      </c>
      <c r="T464" s="18">
        <v>97.692892326878336</v>
      </c>
      <c r="U464" s="21">
        <v>204.81998522969008</v>
      </c>
      <c r="V464" s="21">
        <v>84562.216470594794</v>
      </c>
      <c r="W464" s="21">
        <v>1246.876797798624</v>
      </c>
      <c r="X464" s="21">
        <v>287962.30448784743</v>
      </c>
      <c r="Y464" s="21">
        <v>2085.4676572023668</v>
      </c>
      <c r="Z464" s="18">
        <v>52.671880803382571</v>
      </c>
      <c r="AA464" s="18">
        <v>34.477236384643291</v>
      </c>
      <c r="AB464" s="21">
        <v>867.56867275827949</v>
      </c>
      <c r="AC464" s="21">
        <v>830.52582187192229</v>
      </c>
      <c r="AD464" s="21">
        <v>2171.1579188355499</v>
      </c>
      <c r="AE464" s="18">
        <v>53.832319514939499</v>
      </c>
      <c r="AH464" s="21">
        <f t="shared" si="30"/>
        <v>1288.9913117163226</v>
      </c>
      <c r="AI464" s="21">
        <f t="shared" si="31"/>
        <v>2152.7408063859361</v>
      </c>
      <c r="AM464" s="20">
        <f t="shared" si="32"/>
        <v>0.63757624891547582</v>
      </c>
      <c r="AN464" s="20">
        <f t="shared" si="29"/>
        <v>1.5243111705386168</v>
      </c>
    </row>
    <row r="465" spans="1:40">
      <c r="A465" s="18" t="s">
        <v>535</v>
      </c>
      <c r="B465" s="18" t="s">
        <v>75</v>
      </c>
      <c r="C465" s="18">
        <v>99.175600000000003</v>
      </c>
      <c r="D465" s="18">
        <v>40.322400000000002</v>
      </c>
      <c r="E465" s="19">
        <v>1.6199999999999999E-2</v>
      </c>
      <c r="F465" s="19">
        <v>4.1200000000000001E-2</v>
      </c>
      <c r="G465" s="18">
        <v>11.030900000000001</v>
      </c>
      <c r="H465" s="18">
        <v>0.16420000000000001</v>
      </c>
      <c r="I465" s="18">
        <v>47.733499999999999</v>
      </c>
      <c r="J465" s="18">
        <v>0.2964</v>
      </c>
      <c r="K465" s="19">
        <v>7.1000000000000004E-3</v>
      </c>
      <c r="L465" s="19">
        <v>9.9000000000000008E-3</v>
      </c>
      <c r="M465" s="19">
        <v>8.0600000000000005E-2</v>
      </c>
      <c r="N465" s="19">
        <v>2.0400000000000001E-2</v>
      </c>
      <c r="O465" s="20">
        <v>0.2772</v>
      </c>
      <c r="P465" s="20">
        <v>0.2748486171149766</v>
      </c>
      <c r="Q465" s="19"/>
      <c r="R465" s="18">
        <v>88.523586049398133</v>
      </c>
      <c r="S465" s="21">
        <v>188480.97842531247</v>
      </c>
      <c r="T465" s="18">
        <v>97.093549429167425</v>
      </c>
      <c r="U465" s="21">
        <v>218.05125042540649</v>
      </c>
      <c r="V465" s="21">
        <v>85743.719830633985</v>
      </c>
      <c r="W465" s="21">
        <v>1271.6594422269197</v>
      </c>
      <c r="X465" s="21">
        <v>287850.13981103792</v>
      </c>
      <c r="Y465" s="21">
        <v>2118.3434324701216</v>
      </c>
      <c r="Z465" s="18">
        <v>52.671880803382571</v>
      </c>
      <c r="AA465" s="18">
        <v>43.205650659236532</v>
      </c>
      <c r="AB465" s="21">
        <v>551.46715318862243</v>
      </c>
      <c r="AC465" s="21">
        <v>160.44248831616682</v>
      </c>
      <c r="AD465" s="21">
        <v>2178.2300944669364</v>
      </c>
      <c r="AE465" s="18">
        <v>0</v>
      </c>
      <c r="AH465" s="21">
        <f t="shared" si="30"/>
        <v>1314.6110148063365</v>
      </c>
      <c r="AI465" s="21">
        <f t="shared" si="31"/>
        <v>2159.752991423024</v>
      </c>
      <c r="AM465" s="20">
        <f t="shared" si="32"/>
        <v>0.64884300931462158</v>
      </c>
      <c r="AN465" s="20">
        <f t="shared" si="29"/>
        <v>1.5331863574417266</v>
      </c>
    </row>
    <row r="466" spans="1:40">
      <c r="A466" s="18" t="s">
        <v>536</v>
      </c>
      <c r="B466" s="18" t="s">
        <v>75</v>
      </c>
      <c r="C466" s="18">
        <v>99.882499999999993</v>
      </c>
      <c r="D466" s="18">
        <v>39.576500000000003</v>
      </c>
      <c r="E466" s="19">
        <v>2.2700000000000001E-2</v>
      </c>
      <c r="F466" s="19">
        <v>3.9300000000000002E-2</v>
      </c>
      <c r="G466" s="18">
        <v>14.296799999999999</v>
      </c>
      <c r="H466" s="18">
        <v>0.2092</v>
      </c>
      <c r="I466" s="18">
        <v>44.982900000000001</v>
      </c>
      <c r="J466" s="18">
        <v>0.35039999999999999</v>
      </c>
      <c r="K466" s="19">
        <v>5.3E-3</v>
      </c>
      <c r="L466" s="19">
        <v>2.9100000000000001E-2</v>
      </c>
      <c r="M466" s="19">
        <v>3.2599999999999997E-2</v>
      </c>
      <c r="N466" s="19"/>
      <c r="O466" s="20">
        <v>0.23619999999999999</v>
      </c>
      <c r="P466" s="20">
        <v>0.2341964046268307</v>
      </c>
      <c r="Q466" s="19"/>
      <c r="R466" s="18">
        <v>84.868042446996228</v>
      </c>
      <c r="S466" s="21">
        <v>184994.38135253303</v>
      </c>
      <c r="T466" s="18">
        <v>136.05083778037661</v>
      </c>
      <c r="U466" s="21">
        <v>207.99548887666202</v>
      </c>
      <c r="V466" s="21">
        <v>111129.71866979194</v>
      </c>
      <c r="W466" s="21">
        <v>1620.1653794998269</v>
      </c>
      <c r="X466" s="21">
        <v>271263.0344329651</v>
      </c>
      <c r="Y466" s="21">
        <v>2504.276446482897</v>
      </c>
      <c r="Z466" s="18">
        <v>39.318446233510933</v>
      </c>
      <c r="AA466" s="18">
        <v>126.99842769533163</v>
      </c>
      <c r="AB466" s="21">
        <v>223.04998999936834</v>
      </c>
      <c r="AC466" s="21">
        <v>871.42292673682755</v>
      </c>
      <c r="AD466" s="21">
        <v>1856.0532045926782</v>
      </c>
      <c r="AE466" s="18">
        <v>867.74485188260678</v>
      </c>
      <c r="AH466" s="21">
        <f t="shared" si="30"/>
        <v>1674.8880895096563</v>
      </c>
      <c r="AI466" s="21">
        <f t="shared" si="31"/>
        <v>1840.3090064001381</v>
      </c>
      <c r="AM466" s="20">
        <f t="shared" si="32"/>
        <v>0.76037883633393499</v>
      </c>
      <c r="AN466" s="20">
        <f t="shared" si="29"/>
        <v>1.5071468816423235</v>
      </c>
    </row>
    <row r="467" spans="1:40">
      <c r="A467" s="18" t="s">
        <v>537</v>
      </c>
      <c r="B467" s="18" t="s">
        <v>75</v>
      </c>
      <c r="C467" s="18">
        <v>99.382800000000003</v>
      </c>
      <c r="D467" s="18">
        <v>39.695</v>
      </c>
      <c r="E467" s="19">
        <v>2.2599999999999999E-2</v>
      </c>
      <c r="F467" s="19">
        <v>3.85E-2</v>
      </c>
      <c r="G467" s="18">
        <v>14.308299999999999</v>
      </c>
      <c r="H467" s="18">
        <v>0.20760000000000001</v>
      </c>
      <c r="I467" s="18">
        <v>45.058100000000003</v>
      </c>
      <c r="J467" s="18">
        <v>0.3523</v>
      </c>
      <c r="K467" s="19">
        <v>5.3E-3</v>
      </c>
      <c r="L467" s="19">
        <v>3.0000000000000001E-3</v>
      </c>
      <c r="M467" s="19">
        <v>3.2199999999999999E-2</v>
      </c>
      <c r="N467" s="19">
        <v>2.41E-2</v>
      </c>
      <c r="O467" s="20">
        <v>0.24179999999999999</v>
      </c>
      <c r="P467" s="20">
        <v>0.23974890194228474</v>
      </c>
      <c r="Q467" s="19">
        <v>1.11E-2</v>
      </c>
      <c r="R467" s="18">
        <v>84.879164256897226</v>
      </c>
      <c r="S467" s="21">
        <v>185548.29173344784</v>
      </c>
      <c r="T467" s="18">
        <v>135.45149488266568</v>
      </c>
      <c r="U467" s="21">
        <v>203.76148401403276</v>
      </c>
      <c r="V467" s="21">
        <v>111219.10872663702</v>
      </c>
      <c r="W467" s="21">
        <v>1607.7740572856792</v>
      </c>
      <c r="X467" s="21">
        <v>271716.51742737764</v>
      </c>
      <c r="Y467" s="21">
        <v>2517.8555710500132</v>
      </c>
      <c r="Z467" s="18">
        <v>39.318446233510933</v>
      </c>
      <c r="AA467" s="18">
        <v>13.092621411889857</v>
      </c>
      <c r="AB467" s="21">
        <v>220.31318030612459</v>
      </c>
      <c r="AC467" s="21">
        <v>189.54235139311865</v>
      </c>
      <c r="AD467" s="21">
        <v>1900.0578529657471</v>
      </c>
      <c r="AE467" s="18">
        <v>89.184887554601261</v>
      </c>
      <c r="AH467" s="21">
        <f t="shared" si="30"/>
        <v>1662.0782379646496</v>
      </c>
      <c r="AI467" s="21">
        <f t="shared" si="31"/>
        <v>1883.9403799642391</v>
      </c>
      <c r="AM467" s="20">
        <f t="shared" si="32"/>
        <v>0.777732406320785</v>
      </c>
      <c r="AN467" s="20">
        <f t="shared" si="29"/>
        <v>1.4944178720671417</v>
      </c>
    </row>
    <row r="468" spans="1:40">
      <c r="A468" s="18" t="s">
        <v>538</v>
      </c>
      <c r="B468" s="18" t="s">
        <v>75</v>
      </c>
      <c r="C468" s="18">
        <v>99.511700000000005</v>
      </c>
      <c r="D468" s="18">
        <v>39.653599999999997</v>
      </c>
      <c r="E468" s="19">
        <v>2.3099999999999999E-2</v>
      </c>
      <c r="F468" s="19">
        <v>3.9600000000000003E-2</v>
      </c>
      <c r="G468" s="18">
        <v>14.309900000000001</v>
      </c>
      <c r="H468" s="18">
        <v>0.20930000000000001</v>
      </c>
      <c r="I468" s="18">
        <v>45.039900000000003</v>
      </c>
      <c r="J468" s="18">
        <v>0.3533</v>
      </c>
      <c r="K468" s="19">
        <v>6.4000000000000003E-3</v>
      </c>
      <c r="L468" s="19"/>
      <c r="M468" s="19"/>
      <c r="N468" s="19"/>
      <c r="O468" s="20">
        <v>0.24199999999999999</v>
      </c>
      <c r="P468" s="20">
        <v>0.23994720541783668</v>
      </c>
      <c r="Q468" s="19">
        <v>1.1900000000000001E-2</v>
      </c>
      <c r="R468" s="18">
        <v>84.872542786299562</v>
      </c>
      <c r="S468" s="21">
        <v>185354.77367631809</v>
      </c>
      <c r="T468" s="18">
        <v>138.44820937122023</v>
      </c>
      <c r="U468" s="21">
        <v>209.583240700148</v>
      </c>
      <c r="V468" s="21">
        <v>111231.5456041111</v>
      </c>
      <c r="W468" s="21">
        <v>1620.9398371382115</v>
      </c>
      <c r="X468" s="21">
        <v>271606.76489415549</v>
      </c>
      <c r="Y468" s="21">
        <v>2525.0024787169168</v>
      </c>
      <c r="Z468" s="18">
        <v>47.478878470654706</v>
      </c>
      <c r="AA468" s="18">
        <v>0</v>
      </c>
      <c r="AB468" s="21">
        <v>0</v>
      </c>
      <c r="AC468" s="21">
        <v>872.20940952269109</v>
      </c>
      <c r="AD468" s="21">
        <v>1901.6294475504999</v>
      </c>
      <c r="AE468" s="18">
        <v>95.612627198176128</v>
      </c>
      <c r="AH468" s="21">
        <f t="shared" si="30"/>
        <v>1675.6887052312195</v>
      </c>
      <c r="AI468" s="21">
        <f t="shared" si="31"/>
        <v>1885.4986433058145</v>
      </c>
      <c r="AM468" s="20">
        <f t="shared" si="32"/>
        <v>0.77877729849535704</v>
      </c>
      <c r="AN468" s="20">
        <f t="shared" si="29"/>
        <v>1.5064869377930195</v>
      </c>
    </row>
    <row r="469" spans="1:40">
      <c r="A469" s="18" t="s">
        <v>539</v>
      </c>
      <c r="B469" s="18" t="s">
        <v>75</v>
      </c>
      <c r="C469" s="18">
        <v>98.9512</v>
      </c>
      <c r="D469" s="18">
        <v>40.514899999999997</v>
      </c>
      <c r="E469" s="19">
        <v>1.34E-2</v>
      </c>
      <c r="F469" s="19">
        <v>1.9400000000000001E-2</v>
      </c>
      <c r="G469" s="18">
        <v>10.5608</v>
      </c>
      <c r="H469" s="18">
        <v>0.12609999999999999</v>
      </c>
      <c r="I469" s="18">
        <v>48.0944</v>
      </c>
      <c r="J469" s="18">
        <v>0.23910000000000001</v>
      </c>
      <c r="K469" s="19">
        <v>7.6E-3</v>
      </c>
      <c r="L469" s="19">
        <v>4.1000000000000003E-3</v>
      </c>
      <c r="M469" s="19">
        <v>9.9000000000000005E-2</v>
      </c>
      <c r="N469" s="19">
        <v>1.83E-2</v>
      </c>
      <c r="O469" s="20">
        <v>0.29459999999999997</v>
      </c>
      <c r="P469" s="20">
        <v>0.29210101948799455</v>
      </c>
      <c r="Q469" s="19">
        <v>8.2000000000000007E-3</v>
      </c>
      <c r="R469" s="18">
        <v>89.032437710016993</v>
      </c>
      <c r="S469" s="21">
        <v>189380.79064747362</v>
      </c>
      <c r="T469" s="18">
        <v>80.311948293261949</v>
      </c>
      <c r="U469" s="21">
        <v>102.67461791875937</v>
      </c>
      <c r="V469" s="21">
        <v>82089.60976777591</v>
      </c>
      <c r="W469" s="21">
        <v>976.59108200252479</v>
      </c>
      <c r="X469" s="21">
        <v>290026.49636267999</v>
      </c>
      <c r="Y469" s="21">
        <v>1708.8256231565661</v>
      </c>
      <c r="Z469" s="18">
        <v>56.381168183902467</v>
      </c>
      <c r="AA469" s="18">
        <v>17.893249262916139</v>
      </c>
      <c r="AB469" s="21">
        <v>677.36039907783652</v>
      </c>
      <c r="AC469" s="21">
        <v>143.926349813032</v>
      </c>
      <c r="AD469" s="21">
        <v>2314.9588233404015</v>
      </c>
      <c r="AE469" s="18">
        <v>65.884331346642369</v>
      </c>
      <c r="AH469" s="21">
        <f t="shared" si="30"/>
        <v>1009.5764248908589</v>
      </c>
      <c r="AI469" s="21">
        <f t="shared" si="31"/>
        <v>2295.3219021400532</v>
      </c>
      <c r="AM469" s="20">
        <f t="shared" si="32"/>
        <v>0.65523001801478309</v>
      </c>
      <c r="AN469" s="20">
        <f t="shared" si="29"/>
        <v>1.229846782981256</v>
      </c>
    </row>
    <row r="470" spans="1:40">
      <c r="A470" s="18" t="s">
        <v>540</v>
      </c>
      <c r="B470" s="18" t="s">
        <v>75</v>
      </c>
      <c r="C470" s="18">
        <v>99.391199999999998</v>
      </c>
      <c r="D470" s="18">
        <v>40.4664</v>
      </c>
      <c r="E470" s="19">
        <v>1.47E-2</v>
      </c>
      <c r="F470" s="19">
        <v>3.9100000000000003E-2</v>
      </c>
      <c r="G470" s="18">
        <v>10.574400000000001</v>
      </c>
      <c r="H470" s="18">
        <v>0.14430000000000001</v>
      </c>
      <c r="I470" s="18">
        <v>47.982100000000003</v>
      </c>
      <c r="J470" s="18">
        <v>0.28249999999999997</v>
      </c>
      <c r="K470" s="19">
        <v>6.3E-3</v>
      </c>
      <c r="L470" s="19">
        <v>7.6E-3</v>
      </c>
      <c r="M470" s="19">
        <v>8.9599999999999999E-2</v>
      </c>
      <c r="N470" s="19">
        <v>1.9099999999999999E-2</v>
      </c>
      <c r="O470" s="20">
        <v>0.36670000000000003</v>
      </c>
      <c r="P470" s="20">
        <v>0.36358942242446579</v>
      </c>
      <c r="Q470" s="19">
        <v>7.0000000000000001E-3</v>
      </c>
      <c r="R470" s="18">
        <v>88.996993789163639</v>
      </c>
      <c r="S470" s="21">
        <v>189154.08471098109</v>
      </c>
      <c r="T470" s="18">
        <v>88.103405963503789</v>
      </c>
      <c r="U470" s="21">
        <v>206.93698766100471</v>
      </c>
      <c r="V470" s="21">
        <v>82195.323226305743</v>
      </c>
      <c r="W470" s="21">
        <v>1117.5423721884563</v>
      </c>
      <c r="X470" s="21">
        <v>289349.28705054533</v>
      </c>
      <c r="Y470" s="21">
        <v>2019.0014159001664</v>
      </c>
      <c r="Z470" s="18">
        <v>46.737020994550726</v>
      </c>
      <c r="AA470" s="18">
        <v>33.167974243454303</v>
      </c>
      <c r="AB470" s="21">
        <v>613.04537128660752</v>
      </c>
      <c r="AC470" s="21">
        <v>150.2182120999405</v>
      </c>
      <c r="AD470" s="21">
        <v>2881.5186711436709</v>
      </c>
      <c r="AE470" s="18">
        <v>56.242721881280076</v>
      </c>
      <c r="AH470" s="21">
        <f t="shared" si="30"/>
        <v>1155.2884862153128</v>
      </c>
      <c r="AI470" s="21">
        <f t="shared" si="31"/>
        <v>2857.0758367778603</v>
      </c>
      <c r="AM470" s="20">
        <f t="shared" si="32"/>
        <v>0.81855172677828325</v>
      </c>
      <c r="AN470" s="20">
        <f t="shared" si="29"/>
        <v>1.4055404138195238</v>
      </c>
    </row>
    <row r="471" spans="1:40">
      <c r="A471" s="18" t="s">
        <v>541</v>
      </c>
      <c r="B471" s="18" t="s">
        <v>75</v>
      </c>
      <c r="C471" s="18">
        <v>99.247799999999998</v>
      </c>
      <c r="D471" s="18">
        <v>40.494599999999998</v>
      </c>
      <c r="E471" s="19">
        <v>1.4800000000000001E-2</v>
      </c>
      <c r="F471" s="19">
        <v>3.9E-2</v>
      </c>
      <c r="G471" s="18">
        <v>10.529199999999999</v>
      </c>
      <c r="H471" s="18">
        <v>0.14460000000000001</v>
      </c>
      <c r="I471" s="18">
        <v>48.011099999999999</v>
      </c>
      <c r="J471" s="18">
        <v>0.2787</v>
      </c>
      <c r="K471" s="19">
        <v>7.0000000000000001E-3</v>
      </c>
      <c r="L471" s="19">
        <v>1.2999999999999999E-3</v>
      </c>
      <c r="M471" s="19">
        <v>0.1018</v>
      </c>
      <c r="N471" s="19"/>
      <c r="O471" s="20">
        <v>0.36980000000000002</v>
      </c>
      <c r="P471" s="20">
        <v>0.36666312629552072</v>
      </c>
      <c r="Q471" s="19">
        <v>8.2000000000000007E-3</v>
      </c>
      <c r="R471" s="18">
        <v>89.044766101575391</v>
      </c>
      <c r="S471" s="21">
        <v>189285.90135859119</v>
      </c>
      <c r="T471" s="18">
        <v>88.702748861214701</v>
      </c>
      <c r="U471" s="21">
        <v>206.40773705317605</v>
      </c>
      <c r="V471" s="21">
        <v>81843.9814376625</v>
      </c>
      <c r="W471" s="21">
        <v>1119.865745103609</v>
      </c>
      <c r="X471" s="21">
        <v>289524.16746062459</v>
      </c>
      <c r="Y471" s="21">
        <v>1991.8431667659345</v>
      </c>
      <c r="Z471" s="18">
        <v>51.930023327278583</v>
      </c>
      <c r="AA471" s="18">
        <v>5.6734692784856042</v>
      </c>
      <c r="AB471" s="21">
        <v>696.51806693054289</v>
      </c>
      <c r="AC471" s="21">
        <v>0</v>
      </c>
      <c r="AD471" s="21">
        <v>2905.8783872073341</v>
      </c>
      <c r="AE471" s="18">
        <v>65.884331346642369</v>
      </c>
      <c r="AH471" s="21">
        <f t="shared" si="30"/>
        <v>1157.6903333800017</v>
      </c>
      <c r="AI471" s="21">
        <f t="shared" si="31"/>
        <v>2881.2289185722734</v>
      </c>
      <c r="AM471" s="20">
        <f t="shared" si="32"/>
        <v>0.82144664767940823</v>
      </c>
      <c r="AN471" s="20">
        <f t="shared" si="29"/>
        <v>1.414508816707275</v>
      </c>
    </row>
    <row r="472" spans="1:40">
      <c r="A472" s="18" t="s">
        <v>542</v>
      </c>
      <c r="B472" s="18" t="s">
        <v>75</v>
      </c>
      <c r="C472" s="18">
        <v>98.996200000000002</v>
      </c>
      <c r="D472" s="18">
        <v>40.476300000000002</v>
      </c>
      <c r="E472" s="19">
        <v>1.4E-2</v>
      </c>
      <c r="F472" s="19">
        <v>3.6700000000000003E-2</v>
      </c>
      <c r="G472" s="18">
        <v>10.6267</v>
      </c>
      <c r="H472" s="18">
        <v>0.1452</v>
      </c>
      <c r="I472" s="18">
        <v>48.021999999999998</v>
      </c>
      <c r="J472" s="18">
        <v>0.29749999999999999</v>
      </c>
      <c r="K472" s="19">
        <v>9.4999999999999998E-3</v>
      </c>
      <c r="L472" s="19"/>
      <c r="M472" s="19"/>
      <c r="N472" s="19"/>
      <c r="O472" s="20">
        <v>0.36220000000000002</v>
      </c>
      <c r="P472" s="20">
        <v>0.35912759422454732</v>
      </c>
      <c r="Q472" s="19">
        <v>9.9000000000000008E-3</v>
      </c>
      <c r="R472" s="18">
        <v>88.956756360361894</v>
      </c>
      <c r="S472" s="21">
        <v>189200.36076812082</v>
      </c>
      <c r="T472" s="18">
        <v>83.908005679527406</v>
      </c>
      <c r="U472" s="21">
        <v>194.23497307311695</v>
      </c>
      <c r="V472" s="21">
        <v>82601.853658740278</v>
      </c>
      <c r="W472" s="21">
        <v>1124.5124909339145</v>
      </c>
      <c r="X472" s="21">
        <v>289589.89837337856</v>
      </c>
      <c r="Y472" s="21">
        <v>2126.2050309037154</v>
      </c>
      <c r="Z472" s="18">
        <v>70.476460229878086</v>
      </c>
      <c r="AA472" s="18">
        <v>0</v>
      </c>
      <c r="AB472" s="21">
        <v>0</v>
      </c>
      <c r="AC472" s="21">
        <v>0</v>
      </c>
      <c r="AD472" s="21">
        <v>2846.1577929867399</v>
      </c>
      <c r="AE472" s="18">
        <v>79.543278089238967</v>
      </c>
      <c r="AH472" s="21">
        <f t="shared" si="30"/>
        <v>1162.4940277093792</v>
      </c>
      <c r="AI472" s="21">
        <f t="shared" si="31"/>
        <v>2822.0149115924214</v>
      </c>
      <c r="AM472" s="20">
        <f t="shared" si="32"/>
        <v>0.81183049141739672</v>
      </c>
      <c r="AN472" s="20">
        <f t="shared" si="29"/>
        <v>1.4073461747142926</v>
      </c>
    </row>
    <row r="473" spans="1:40">
      <c r="A473" s="18" t="s">
        <v>543</v>
      </c>
      <c r="B473" s="18" t="s">
        <v>75</v>
      </c>
      <c r="C473" s="18">
        <v>98.713700000000003</v>
      </c>
      <c r="D473" s="18">
        <v>40.440199999999997</v>
      </c>
      <c r="E473" s="19">
        <v>1.4800000000000001E-2</v>
      </c>
      <c r="F473" s="19">
        <v>3.6400000000000002E-2</v>
      </c>
      <c r="G473" s="18">
        <v>10.576000000000001</v>
      </c>
      <c r="H473" s="18">
        <v>0.14699999999999999</v>
      </c>
      <c r="I473" s="18">
        <v>47.987299999999998</v>
      </c>
      <c r="J473" s="18">
        <v>0.2883</v>
      </c>
      <c r="K473" s="19">
        <v>7.3000000000000001E-3</v>
      </c>
      <c r="L473" s="19">
        <v>4.2099999999999999E-2</v>
      </c>
      <c r="M473" s="19">
        <v>8.9499999999999996E-2</v>
      </c>
      <c r="N473" s="19">
        <v>1.95E-2</v>
      </c>
      <c r="O473" s="20">
        <v>0.34339999999999998</v>
      </c>
      <c r="P473" s="20">
        <v>0.34048706752266578</v>
      </c>
      <c r="Q473" s="19">
        <v>8.3000000000000001E-3</v>
      </c>
      <c r="R473" s="18">
        <v>88.996573401665898</v>
      </c>
      <c r="S473" s="21">
        <v>189031.61676178302</v>
      </c>
      <c r="T473" s="18">
        <v>88.702748861214701</v>
      </c>
      <c r="U473" s="21">
        <v>192.64722124963097</v>
      </c>
      <c r="V473" s="21">
        <v>82207.76010377983</v>
      </c>
      <c r="W473" s="21">
        <v>1138.4527284248306</v>
      </c>
      <c r="X473" s="21">
        <v>289380.64491718018</v>
      </c>
      <c r="Y473" s="21">
        <v>2060.4534803682054</v>
      </c>
      <c r="Z473" s="18">
        <v>54.155595755590518</v>
      </c>
      <c r="AA473" s="18">
        <v>183.73312048018767</v>
      </c>
      <c r="AB473" s="21">
        <v>612.3611688632966</v>
      </c>
      <c r="AC473" s="21">
        <v>153.36414324339475</v>
      </c>
      <c r="AD473" s="21">
        <v>2698.427902020007</v>
      </c>
      <c r="AE473" s="18">
        <v>66.687798802089233</v>
      </c>
      <c r="AH473" s="21">
        <f t="shared" si="30"/>
        <v>1176.9051106975119</v>
      </c>
      <c r="AI473" s="21">
        <f t="shared" si="31"/>
        <v>2675.5381574843668</v>
      </c>
      <c r="AM473" s="20">
        <f t="shared" si="32"/>
        <v>0.76657412139673042</v>
      </c>
      <c r="AN473" s="20">
        <f t="shared" si="29"/>
        <v>1.4316228896296117</v>
      </c>
    </row>
    <row r="474" spans="1:40">
      <c r="A474" s="18" t="s">
        <v>544</v>
      </c>
      <c r="B474" s="18" t="s">
        <v>75</v>
      </c>
      <c r="C474" s="18">
        <v>99.047700000000006</v>
      </c>
      <c r="D474" s="18">
        <v>40.3947</v>
      </c>
      <c r="E474" s="19">
        <v>1.44E-2</v>
      </c>
      <c r="F474" s="19">
        <v>3.3500000000000002E-2</v>
      </c>
      <c r="G474" s="18">
        <v>10.6211</v>
      </c>
      <c r="H474" s="18">
        <v>0.14480000000000001</v>
      </c>
      <c r="I474" s="18">
        <v>47.926400000000001</v>
      </c>
      <c r="J474" s="18">
        <v>0.29339999999999999</v>
      </c>
      <c r="K474" s="19">
        <v>6.1000000000000004E-3</v>
      </c>
      <c r="L474" s="19">
        <v>4.8999999999999998E-3</v>
      </c>
      <c r="M474" s="19">
        <v>0.186</v>
      </c>
      <c r="N474" s="19">
        <v>1.9400000000000001E-2</v>
      </c>
      <c r="O474" s="20">
        <v>0.34620000000000001</v>
      </c>
      <c r="P474" s="20">
        <v>0.34326331618039285</v>
      </c>
      <c r="Q474" s="19">
        <v>9.1000000000000004E-3</v>
      </c>
      <c r="R474" s="18">
        <v>88.942350260554434</v>
      </c>
      <c r="S474" s="21">
        <v>188818.93387290859</v>
      </c>
      <c r="T474" s="18">
        <v>86.305377270371054</v>
      </c>
      <c r="U474" s="21">
        <v>177.29895362259995</v>
      </c>
      <c r="V474" s="21">
        <v>82558.324587580952</v>
      </c>
      <c r="W474" s="21">
        <v>1121.4146603803774</v>
      </c>
      <c r="X474" s="21">
        <v>289013.39605601371</v>
      </c>
      <c r="Y474" s="21">
        <v>2096.902709469412</v>
      </c>
      <c r="Z474" s="18">
        <v>45.253306042342771</v>
      </c>
      <c r="AA474" s="18">
        <v>21.384614972753432</v>
      </c>
      <c r="AB474" s="21">
        <v>1272.6165073583595</v>
      </c>
      <c r="AC474" s="21">
        <v>152.57766045753118</v>
      </c>
      <c r="AD474" s="21">
        <v>2720.4302262065416</v>
      </c>
      <c r="AE474" s="18">
        <v>73.1155384456641</v>
      </c>
      <c r="AH474" s="21">
        <f t="shared" si="30"/>
        <v>1159.2915648231274</v>
      </c>
      <c r="AI474" s="21">
        <f t="shared" si="31"/>
        <v>2697.3538442664171</v>
      </c>
      <c r="AM474" s="20">
        <f t="shared" si="32"/>
        <v>0.77710640647777207</v>
      </c>
      <c r="AN474" s="20">
        <f t="shared" si="29"/>
        <v>1.4042091704432635</v>
      </c>
    </row>
    <row r="475" spans="1:40">
      <c r="A475" s="18" t="s">
        <v>545</v>
      </c>
      <c r="B475" s="18" t="s">
        <v>75</v>
      </c>
      <c r="C475" s="18">
        <v>98.763999999999996</v>
      </c>
      <c r="D475" s="18">
        <v>40.409500000000001</v>
      </c>
      <c r="E475" s="19">
        <v>1.4800000000000001E-2</v>
      </c>
      <c r="F475" s="19">
        <v>3.6600000000000001E-2</v>
      </c>
      <c r="G475" s="18">
        <v>10.6213</v>
      </c>
      <c r="H475" s="18">
        <v>0.14649999999999999</v>
      </c>
      <c r="I475" s="18">
        <v>47.9527</v>
      </c>
      <c r="J475" s="18">
        <v>0.29339999999999999</v>
      </c>
      <c r="K475" s="19">
        <v>7.4000000000000003E-3</v>
      </c>
      <c r="L475" s="19">
        <v>8.0000000000000002E-3</v>
      </c>
      <c r="M475" s="19">
        <v>0.1346</v>
      </c>
      <c r="N475" s="19">
        <v>2.07E-2</v>
      </c>
      <c r="O475" s="20">
        <v>0.34639999999999999</v>
      </c>
      <c r="P475" s="20">
        <v>0.34346161965594474</v>
      </c>
      <c r="Q475" s="19">
        <v>8.3000000000000001E-3</v>
      </c>
      <c r="R475" s="18">
        <v>88.947559510459797</v>
      </c>
      <c r="S475" s="21">
        <v>188888.11424115786</v>
      </c>
      <c r="T475" s="18">
        <v>88.702748861214701</v>
      </c>
      <c r="U475" s="21">
        <v>193.70572246528829</v>
      </c>
      <c r="V475" s="21">
        <v>82559.879197265196</v>
      </c>
      <c r="W475" s="21">
        <v>1134.5804402329093</v>
      </c>
      <c r="X475" s="21">
        <v>289171.9944968787</v>
      </c>
      <c r="Y475" s="21">
        <v>2096.902709469412</v>
      </c>
      <c r="Z475" s="18">
        <v>54.897453231694506</v>
      </c>
      <c r="AA475" s="18">
        <v>34.913657098372951</v>
      </c>
      <c r="AB475" s="21">
        <v>920.93646177653329</v>
      </c>
      <c r="AC475" s="21">
        <v>162.8019366737575</v>
      </c>
      <c r="AD475" s="21">
        <v>2722.001820791294</v>
      </c>
      <c r="AE475" s="18">
        <v>66.687798802089233</v>
      </c>
      <c r="AH475" s="21">
        <f t="shared" si="30"/>
        <v>1172.9020320896971</v>
      </c>
      <c r="AI475" s="21">
        <f t="shared" si="31"/>
        <v>2698.9121076079923</v>
      </c>
      <c r="AM475" s="20">
        <f t="shared" si="32"/>
        <v>0.77714351934481962</v>
      </c>
      <c r="AN475" s="20">
        <f t="shared" si="29"/>
        <v>1.4206682997769571</v>
      </c>
    </row>
    <row r="476" spans="1:40">
      <c r="A476" s="18" t="s">
        <v>546</v>
      </c>
      <c r="B476" s="18" t="s">
        <v>75</v>
      </c>
      <c r="C476" s="18">
        <v>99.3626</v>
      </c>
      <c r="D476" s="18">
        <v>39.793599999999998</v>
      </c>
      <c r="E476" s="19">
        <v>2.4400000000000002E-2</v>
      </c>
      <c r="F476" s="19">
        <v>4.0800000000000003E-2</v>
      </c>
      <c r="G476" s="18">
        <v>14.0093</v>
      </c>
      <c r="H476" s="18">
        <v>0.2051</v>
      </c>
      <c r="I476" s="18">
        <v>45.288699999999999</v>
      </c>
      <c r="J476" s="18">
        <v>0.35149999999999998</v>
      </c>
      <c r="K476" s="19">
        <v>5.8999999999999999E-3</v>
      </c>
      <c r="L476" s="19">
        <v>3.5999999999999999E-3</v>
      </c>
      <c r="M476" s="19"/>
      <c r="N476" s="19">
        <v>2.4400000000000002E-2</v>
      </c>
      <c r="O476" s="20">
        <v>0.23880000000000001</v>
      </c>
      <c r="P476" s="20">
        <v>0.2367743498090058</v>
      </c>
      <c r="Q476" s="19">
        <v>1.3899999999999999E-2</v>
      </c>
      <c r="R476" s="18">
        <v>85.212654690190021</v>
      </c>
      <c r="S476" s="21">
        <v>186009.18256516263</v>
      </c>
      <c r="T476" s="18">
        <v>146.23966704146207</v>
      </c>
      <c r="U476" s="21">
        <v>215.93424799409189</v>
      </c>
      <c r="V476" s="21">
        <v>108894.96724866517</v>
      </c>
      <c r="W476" s="21">
        <v>1588.4126163260735</v>
      </c>
      <c r="X476" s="21">
        <v>273107.11820545647</v>
      </c>
      <c r="Y476" s="21">
        <v>2512.1380449164903</v>
      </c>
      <c r="Z476" s="18">
        <v>43.769591090134803</v>
      </c>
      <c r="AA476" s="18">
        <v>15.711145694267829</v>
      </c>
      <c r="AB476" s="21">
        <v>0</v>
      </c>
      <c r="AC476" s="21">
        <v>191.90179975070933</v>
      </c>
      <c r="AD476" s="21">
        <v>1876.4839341944603</v>
      </c>
      <c r="AE476" s="18">
        <v>111.68197630711329</v>
      </c>
      <c r="AH476" s="21">
        <f t="shared" si="30"/>
        <v>1642.0628449255764</v>
      </c>
      <c r="AI476" s="21">
        <f t="shared" si="31"/>
        <v>1860.5664298406136</v>
      </c>
      <c r="AM476" s="20">
        <f t="shared" si="32"/>
        <v>0.74820333464552502</v>
      </c>
      <c r="AN476" s="20">
        <f t="shared" si="29"/>
        <v>1.5079327230760564</v>
      </c>
    </row>
    <row r="477" spans="1:40">
      <c r="A477" s="18" t="s">
        <v>547</v>
      </c>
      <c r="B477" s="18" t="s">
        <v>75</v>
      </c>
      <c r="C477" s="18">
        <v>99.435400000000001</v>
      </c>
      <c r="D477" s="18">
        <v>39.784599999999998</v>
      </c>
      <c r="E477" s="19">
        <v>2.5100000000000001E-2</v>
      </c>
      <c r="F477" s="19">
        <v>3.8199999999999998E-2</v>
      </c>
      <c r="G477" s="18">
        <v>14.079499999999999</v>
      </c>
      <c r="H477" s="18">
        <v>0.2059</v>
      </c>
      <c r="I477" s="18">
        <v>45.1952</v>
      </c>
      <c r="J477" s="18">
        <v>0.34799999999999998</v>
      </c>
      <c r="K477" s="19">
        <v>6.1999999999999998E-3</v>
      </c>
      <c r="L477" s="19">
        <v>3.3999999999999998E-3</v>
      </c>
      <c r="M477" s="19">
        <v>3.7499999999999999E-2</v>
      </c>
      <c r="N477" s="19">
        <v>2.35E-2</v>
      </c>
      <c r="O477" s="20">
        <v>0.2419</v>
      </c>
      <c r="P477" s="20">
        <v>0.23984805368006074</v>
      </c>
      <c r="Q477" s="19">
        <v>1.0999999999999999E-2</v>
      </c>
      <c r="R477" s="18">
        <v>85.123407765757548</v>
      </c>
      <c r="S477" s="21">
        <v>185967.11342230832</v>
      </c>
      <c r="T477" s="18">
        <v>150.43506732543844</v>
      </c>
      <c r="U477" s="21">
        <v>202.17373219054679</v>
      </c>
      <c r="V477" s="21">
        <v>109440.63524784117</v>
      </c>
      <c r="W477" s="21">
        <v>1594.6082774331471</v>
      </c>
      <c r="X477" s="21">
        <v>272543.27964192489</v>
      </c>
      <c r="Y477" s="21">
        <v>2487.123868082329</v>
      </c>
      <c r="Z477" s="18">
        <v>45.995163518446745</v>
      </c>
      <c r="AA477" s="18">
        <v>14.838304266808503</v>
      </c>
      <c r="AB477" s="21">
        <v>256.57590874160468</v>
      </c>
      <c r="AC477" s="21">
        <v>184.82345467793724</v>
      </c>
      <c r="AD477" s="21">
        <v>1900.8436502581235</v>
      </c>
      <c r="AE477" s="18">
        <v>88.381420099154383</v>
      </c>
      <c r="AH477" s="21">
        <f t="shared" si="30"/>
        <v>1648.4677706980797</v>
      </c>
      <c r="AI477" s="21">
        <f t="shared" si="31"/>
        <v>1884.7195116350267</v>
      </c>
      <c r="AM477" s="20">
        <f t="shared" si="32"/>
        <v>0.76328991441061911</v>
      </c>
      <c r="AN477" s="20">
        <f t="shared" si="29"/>
        <v>1.5062666321014411</v>
      </c>
    </row>
    <row r="478" spans="1:40">
      <c r="A478" s="18" t="s">
        <v>548</v>
      </c>
      <c r="B478" s="18" t="s">
        <v>75</v>
      </c>
      <c r="C478" s="18">
        <v>99.4572</v>
      </c>
      <c r="D478" s="18">
        <v>39.7759</v>
      </c>
      <c r="E478" s="19">
        <v>2.3800000000000002E-2</v>
      </c>
      <c r="F478" s="19">
        <v>3.9399999999999998E-2</v>
      </c>
      <c r="G478" s="18">
        <v>14.0664</v>
      </c>
      <c r="H478" s="18">
        <v>0.20610000000000001</v>
      </c>
      <c r="I478" s="18">
        <v>45.225499999999997</v>
      </c>
      <c r="J478" s="18">
        <v>0.35020000000000001</v>
      </c>
      <c r="K478" s="19">
        <v>6.8999999999999999E-3</v>
      </c>
      <c r="L478" s="19">
        <v>4.1000000000000002E-2</v>
      </c>
      <c r="M478" s="19"/>
      <c r="N478" s="19">
        <v>2.3400000000000001E-2</v>
      </c>
      <c r="O478" s="20">
        <v>0.24129999999999999</v>
      </c>
      <c r="P478" s="20">
        <v>0.23925314325340491</v>
      </c>
      <c r="Q478" s="19"/>
      <c r="R478" s="18">
        <v>85.143671385225844</v>
      </c>
      <c r="S478" s="21">
        <v>185926.44658421582</v>
      </c>
      <c r="T478" s="18">
        <v>142.6436096551966</v>
      </c>
      <c r="U478" s="21">
        <v>208.52473948449065</v>
      </c>
      <c r="V478" s="21">
        <v>109338.80831352199</v>
      </c>
      <c r="W478" s="21">
        <v>1596.1571927099158</v>
      </c>
      <c r="X478" s="21">
        <v>272725.99951866292</v>
      </c>
      <c r="Y478" s="21">
        <v>2502.8470649495166</v>
      </c>
      <c r="Z478" s="18">
        <v>51.188165851174602</v>
      </c>
      <c r="AA478" s="18">
        <v>178.9324926291614</v>
      </c>
      <c r="AB478" s="21">
        <v>0</v>
      </c>
      <c r="AC478" s="21">
        <v>184.03697189207369</v>
      </c>
      <c r="AD478" s="21">
        <v>1896.1288665038662</v>
      </c>
      <c r="AE478" s="18">
        <v>0</v>
      </c>
      <c r="AH478" s="21">
        <f t="shared" si="30"/>
        <v>1650.0690021412056</v>
      </c>
      <c r="AI478" s="21">
        <f t="shared" si="31"/>
        <v>1880.0447216103018</v>
      </c>
      <c r="AM478" s="20">
        <f t="shared" si="32"/>
        <v>0.7601786079739522</v>
      </c>
      <c r="AN478" s="20">
        <f t="shared" si="29"/>
        <v>1.509133881731854</v>
      </c>
    </row>
    <row r="479" spans="1:40">
      <c r="A479" s="18" t="s">
        <v>549</v>
      </c>
      <c r="B479" s="18" t="s">
        <v>75</v>
      </c>
      <c r="C479" s="18">
        <v>99.399100000000004</v>
      </c>
      <c r="D479" s="18">
        <v>40.402799999999999</v>
      </c>
      <c r="E479" s="19">
        <v>1.2800000000000001E-2</v>
      </c>
      <c r="F479" s="19">
        <v>3.5499999999999997E-2</v>
      </c>
      <c r="G479" s="18">
        <v>10.613799999999999</v>
      </c>
      <c r="H479" s="18">
        <v>0.1452</v>
      </c>
      <c r="I479" s="18">
        <v>47.857599999999998</v>
      </c>
      <c r="J479" s="18">
        <v>0.33389999999999997</v>
      </c>
      <c r="K479" s="19">
        <v>7.7999999999999996E-3</v>
      </c>
      <c r="L479" s="19">
        <v>1.09E-2</v>
      </c>
      <c r="M479" s="19">
        <v>8.8800000000000004E-2</v>
      </c>
      <c r="N479" s="19"/>
      <c r="O479" s="20">
        <v>0.34489999999999998</v>
      </c>
      <c r="P479" s="20">
        <v>0.34197434358930523</v>
      </c>
      <c r="Q479" s="19">
        <v>8.9999999999999993E-3</v>
      </c>
      <c r="R479" s="18">
        <v>88.934981564970983</v>
      </c>
      <c r="S479" s="21">
        <v>188856.79610147743</v>
      </c>
      <c r="T479" s="18">
        <v>76.715890906996492</v>
      </c>
      <c r="U479" s="21">
        <v>187.88396577917302</v>
      </c>
      <c r="V479" s="21">
        <v>82501.581334105373</v>
      </c>
      <c r="W479" s="21">
        <v>1124.5124909339145</v>
      </c>
      <c r="X479" s="21">
        <v>288598.507358998</v>
      </c>
      <c r="Y479" s="21">
        <v>2386.3524699789932</v>
      </c>
      <c r="Z479" s="18">
        <v>57.864883136110421</v>
      </c>
      <c r="AA479" s="18">
        <v>47.569857796533149</v>
      </c>
      <c r="AB479" s="21">
        <v>607.57175190012003</v>
      </c>
      <c r="AC479" s="21">
        <v>1078.2678994189446</v>
      </c>
      <c r="AD479" s="21">
        <v>2710.2148614056505</v>
      </c>
      <c r="AE479" s="18">
        <v>72.312070990217236</v>
      </c>
      <c r="AH479" s="21">
        <f t="shared" si="30"/>
        <v>1162.4940277093792</v>
      </c>
      <c r="AI479" s="21">
        <f t="shared" si="31"/>
        <v>2687.2251325461793</v>
      </c>
      <c r="AM479" s="20">
        <f t="shared" si="32"/>
        <v>0.77476842783188438</v>
      </c>
      <c r="AN479" s="20">
        <f t="shared" si="29"/>
        <v>1.4090566615949398</v>
      </c>
    </row>
    <row r="480" spans="1:40">
      <c r="A480" s="18" t="s">
        <v>550</v>
      </c>
      <c r="B480" s="18" t="s">
        <v>75</v>
      </c>
      <c r="C480" s="18">
        <v>99.028199999999998</v>
      </c>
      <c r="D480" s="18">
        <v>40.483400000000003</v>
      </c>
      <c r="E480" s="19">
        <v>1.47E-2</v>
      </c>
      <c r="F480" s="19">
        <v>3.6299999999999999E-2</v>
      </c>
      <c r="G480" s="18">
        <v>10.704000000000001</v>
      </c>
      <c r="H480" s="18">
        <v>0.1487</v>
      </c>
      <c r="I480" s="18">
        <v>47.754100000000001</v>
      </c>
      <c r="J480" s="18">
        <v>0.34489999999999998</v>
      </c>
      <c r="K480" s="19">
        <v>6.4999999999999997E-3</v>
      </c>
      <c r="L480" s="19">
        <v>5.7200000000000001E-2</v>
      </c>
      <c r="M480" s="19">
        <v>8.6900000000000005E-2</v>
      </c>
      <c r="N480" s="19">
        <v>2.1399999999999999E-2</v>
      </c>
      <c r="O480" s="20">
        <v>0.33339999999999997</v>
      </c>
      <c r="P480" s="20">
        <v>0.33057189374506918</v>
      </c>
      <c r="Q480" s="19">
        <v>8.5000000000000006E-3</v>
      </c>
      <c r="R480" s="18">
        <v>88.829966573960903</v>
      </c>
      <c r="S480" s="21">
        <v>189233.54864748367</v>
      </c>
      <c r="T480" s="18">
        <v>88.103405963503789</v>
      </c>
      <c r="U480" s="21">
        <v>192.11797064180229</v>
      </c>
      <c r="V480" s="21">
        <v>83202.710301707586</v>
      </c>
      <c r="W480" s="21">
        <v>1151.6185082773627</v>
      </c>
      <c r="X480" s="21">
        <v>287974.36520578392</v>
      </c>
      <c r="Y480" s="21">
        <v>2464.9684543149292</v>
      </c>
      <c r="Z480" s="18">
        <v>48.22073594675868</v>
      </c>
      <c r="AA480" s="18">
        <v>249.63264825336663</v>
      </c>
      <c r="AB480" s="21">
        <v>594.57190585721207</v>
      </c>
      <c r="AC480" s="21">
        <v>168.30731617480242</v>
      </c>
      <c r="AD480" s="21">
        <v>2619.8481727823823</v>
      </c>
      <c r="AE480" s="18">
        <v>68.294733712982946</v>
      </c>
      <c r="AH480" s="21">
        <f t="shared" si="30"/>
        <v>1190.5155779640818</v>
      </c>
      <c r="AI480" s="21">
        <f t="shared" si="31"/>
        <v>2597.6249904056131</v>
      </c>
      <c r="AM480" s="20">
        <f t="shared" si="32"/>
        <v>0.7569370572228018</v>
      </c>
      <c r="AN480" s="20">
        <f t="shared" si="29"/>
        <v>1.4308615352156968</v>
      </c>
    </row>
    <row r="481" spans="1:40">
      <c r="A481" s="18" t="s">
        <v>551</v>
      </c>
      <c r="B481" s="18" t="s">
        <v>75</v>
      </c>
      <c r="C481" s="18">
        <v>99.100700000000003</v>
      </c>
      <c r="D481" s="18">
        <v>40.484099999999998</v>
      </c>
      <c r="E481" s="19">
        <v>1.37E-2</v>
      </c>
      <c r="F481" s="19">
        <v>3.5700000000000003E-2</v>
      </c>
      <c r="G481" s="18">
        <v>10.5246</v>
      </c>
      <c r="H481" s="18">
        <v>0.14380000000000001</v>
      </c>
      <c r="I481" s="18">
        <v>47.850299999999997</v>
      </c>
      <c r="J481" s="18">
        <v>0.3271</v>
      </c>
      <c r="K481" s="19">
        <v>7.1999999999999998E-3</v>
      </c>
      <c r="L481" s="19">
        <v>3.9800000000000002E-2</v>
      </c>
      <c r="M481" s="19">
        <v>9.1399999999999995E-2</v>
      </c>
      <c r="N481" s="19">
        <v>1.9E-2</v>
      </c>
      <c r="O481" s="20">
        <v>0.34760000000000002</v>
      </c>
      <c r="P481" s="20">
        <v>0.34465144050925633</v>
      </c>
      <c r="Q481" s="19"/>
      <c r="R481" s="18">
        <v>89.016269643299097</v>
      </c>
      <c r="S481" s="21">
        <v>189236.82069192786</v>
      </c>
      <c r="T481" s="18">
        <v>82.109976986394685</v>
      </c>
      <c r="U481" s="21">
        <v>188.94246699483037</v>
      </c>
      <c r="V481" s="21">
        <v>81808.225414924469</v>
      </c>
      <c r="W481" s="21">
        <v>1113.6700839965351</v>
      </c>
      <c r="X481" s="21">
        <v>288554.48573852977</v>
      </c>
      <c r="Y481" s="21">
        <v>2337.7534978440513</v>
      </c>
      <c r="Z481" s="18">
        <v>53.413738279486537</v>
      </c>
      <c r="AA481" s="18">
        <v>173.69544406440545</v>
      </c>
      <c r="AB481" s="21">
        <v>625.36101490620456</v>
      </c>
      <c r="AC481" s="21">
        <v>149.43172931407693</v>
      </c>
      <c r="AD481" s="21">
        <v>2731.4313882998094</v>
      </c>
      <c r="AE481" s="18">
        <v>928.80837849656803</v>
      </c>
      <c r="AH481" s="21">
        <f t="shared" si="30"/>
        <v>1151.2854076074982</v>
      </c>
      <c r="AI481" s="21">
        <f t="shared" si="31"/>
        <v>2708.261687657443</v>
      </c>
      <c r="AM481" s="20">
        <f t="shared" si="32"/>
        <v>0.77438946806708353</v>
      </c>
      <c r="AN481" s="20">
        <f t="shared" si="29"/>
        <v>1.407297862492769</v>
      </c>
    </row>
    <row r="482" spans="1:40">
      <c r="A482" s="18" t="s">
        <v>552</v>
      </c>
      <c r="B482" s="18" t="s">
        <v>75</v>
      </c>
      <c r="C482" s="18">
        <v>99.114199999999997</v>
      </c>
      <c r="D482" s="18">
        <v>40.508800000000001</v>
      </c>
      <c r="E482" s="19">
        <v>1.5100000000000001E-2</v>
      </c>
      <c r="F482" s="19">
        <v>3.6799999999999999E-2</v>
      </c>
      <c r="G482" s="18">
        <v>10.392099999999999</v>
      </c>
      <c r="H482" s="18">
        <v>0.13800000000000001</v>
      </c>
      <c r="I482" s="18">
        <v>48.126300000000001</v>
      </c>
      <c r="J482" s="18">
        <v>0.25950000000000001</v>
      </c>
      <c r="K482" s="19">
        <v>8.5000000000000006E-3</v>
      </c>
      <c r="L482" s="19">
        <v>4.7999999999999996E-3</v>
      </c>
      <c r="M482" s="19">
        <v>0.106</v>
      </c>
      <c r="N482" s="19">
        <v>1.9199999999999998E-2</v>
      </c>
      <c r="O482" s="20">
        <v>0.38479999999999998</v>
      </c>
      <c r="P482" s="20">
        <v>0.38153588696191554</v>
      </c>
      <c r="Q482" s="19"/>
      <c r="R482" s="18">
        <v>89.195086102043703</v>
      </c>
      <c r="S482" s="21">
        <v>189352.27711731684</v>
      </c>
      <c r="T482" s="18">
        <v>90.500777554347422</v>
      </c>
      <c r="U482" s="21">
        <v>194.76422368094558</v>
      </c>
      <c r="V482" s="21">
        <v>80778.296499100819</v>
      </c>
      <c r="W482" s="21">
        <v>1068.7515409702494</v>
      </c>
      <c r="X482" s="21">
        <v>290218.8648137672</v>
      </c>
      <c r="Y482" s="21">
        <v>1854.6225395613922</v>
      </c>
      <c r="Z482" s="18">
        <v>63.057885468838286</v>
      </c>
      <c r="AA482" s="18">
        <v>20.948194259023772</v>
      </c>
      <c r="AB482" s="21">
        <v>725.25456870960261</v>
      </c>
      <c r="AC482" s="21">
        <v>151.00469488580404</v>
      </c>
      <c r="AD482" s="21">
        <v>3023.7479810637697</v>
      </c>
      <c r="AE482" s="18">
        <v>0</v>
      </c>
      <c r="AH482" s="21">
        <f t="shared" si="30"/>
        <v>1104.8496957568482</v>
      </c>
      <c r="AI482" s="21">
        <f t="shared" si="31"/>
        <v>2998.0986691904022</v>
      </c>
      <c r="AM482" s="20">
        <f t="shared" si="32"/>
        <v>0.84161727773852135</v>
      </c>
      <c r="AN482" s="20">
        <f t="shared" si="29"/>
        <v>1.3677556269946183</v>
      </c>
    </row>
    <row r="483" spans="1:40">
      <c r="A483" s="18" t="s">
        <v>553</v>
      </c>
      <c r="B483" s="18" t="s">
        <v>75</v>
      </c>
      <c r="C483" s="18">
        <v>99.185400000000001</v>
      </c>
      <c r="D483" s="18">
        <v>40.469700000000003</v>
      </c>
      <c r="E483" s="19">
        <v>1.7899999999999999E-2</v>
      </c>
      <c r="F483" s="19">
        <v>4.6199999999999998E-2</v>
      </c>
      <c r="G483" s="18">
        <v>10.3947</v>
      </c>
      <c r="H483" s="18">
        <v>0.1384</v>
      </c>
      <c r="I483" s="18">
        <v>48.132100000000001</v>
      </c>
      <c r="J483" s="18">
        <v>0.26919999999999999</v>
      </c>
      <c r="K483" s="19">
        <v>7.7000000000000002E-3</v>
      </c>
      <c r="L483" s="19">
        <v>8.5000000000000006E-3</v>
      </c>
      <c r="M483" s="19">
        <v>0.1071</v>
      </c>
      <c r="N483" s="19">
        <v>1.9400000000000001E-2</v>
      </c>
      <c r="O483" s="20">
        <v>0.38129999999999997</v>
      </c>
      <c r="P483" s="20">
        <v>0.37806557613975672</v>
      </c>
      <c r="Q483" s="19">
        <v>8.0000000000000002E-3</v>
      </c>
      <c r="R483" s="18">
        <v>89.193836544863643</v>
      </c>
      <c r="S483" s="21">
        <v>189169.510063361</v>
      </c>
      <c r="T483" s="18">
        <v>107.28237869025291</v>
      </c>
      <c r="U483" s="21">
        <v>244.5137808168393</v>
      </c>
      <c r="V483" s="21">
        <v>80798.506424996231</v>
      </c>
      <c r="W483" s="21">
        <v>1071.849371523786</v>
      </c>
      <c r="X483" s="21">
        <v>290253.84089578304</v>
      </c>
      <c r="Y483" s="21">
        <v>1923.9475439303535</v>
      </c>
      <c r="Z483" s="18">
        <v>57.123025660006448</v>
      </c>
      <c r="AA483" s="18">
        <v>37.095760667021267</v>
      </c>
      <c r="AB483" s="21">
        <v>732.78079536602309</v>
      </c>
      <c r="AC483" s="21">
        <v>152.57766045753118</v>
      </c>
      <c r="AD483" s="21">
        <v>2996.2450758306013</v>
      </c>
      <c r="AE483" s="18">
        <v>64.277396435748656</v>
      </c>
      <c r="AH483" s="21">
        <f t="shared" si="30"/>
        <v>1108.0521586430996</v>
      </c>
      <c r="AI483" s="21">
        <f t="shared" si="31"/>
        <v>2970.8290607128388</v>
      </c>
      <c r="AM483" s="20">
        <f t="shared" si="32"/>
        <v>0.83407036497162645</v>
      </c>
      <c r="AN483" s="20">
        <f t="shared" si="29"/>
        <v>1.3713770311728275</v>
      </c>
    </row>
    <row r="484" spans="1:40">
      <c r="A484" s="18" t="s">
        <v>554</v>
      </c>
      <c r="B484" s="18" t="s">
        <v>75</v>
      </c>
      <c r="C484" s="18">
        <v>99.216800000000006</v>
      </c>
      <c r="D484" s="18">
        <v>40.476999999999997</v>
      </c>
      <c r="E484" s="19">
        <v>1.52E-2</v>
      </c>
      <c r="F484" s="19">
        <v>3.7499999999999999E-2</v>
      </c>
      <c r="G484" s="18">
        <v>10.4115</v>
      </c>
      <c r="H484" s="18">
        <v>0.13850000000000001</v>
      </c>
      <c r="I484" s="18">
        <v>48.086599999999997</v>
      </c>
      <c r="J484" s="18">
        <v>0.27279999999999999</v>
      </c>
      <c r="K484" s="19">
        <v>9.1000000000000004E-3</v>
      </c>
      <c r="L484" s="19">
        <v>2.2000000000000001E-3</v>
      </c>
      <c r="M484" s="19">
        <v>0.1389</v>
      </c>
      <c r="N484" s="19">
        <v>1.8700000000000001E-2</v>
      </c>
      <c r="O484" s="20">
        <v>0.38350000000000001</v>
      </c>
      <c r="P484" s="20">
        <v>0.38024691437082797</v>
      </c>
      <c r="Q484" s="19">
        <v>8.3999999999999995E-3</v>
      </c>
      <c r="R484" s="18">
        <v>89.169130960922942</v>
      </c>
      <c r="S484" s="21">
        <v>189203.63281256502</v>
      </c>
      <c r="T484" s="18">
        <v>91.100120452058334</v>
      </c>
      <c r="U484" s="21">
        <v>198.46897793574618</v>
      </c>
      <c r="V484" s="21">
        <v>80929.093638474253</v>
      </c>
      <c r="W484" s="21">
        <v>1072.6238291621705</v>
      </c>
      <c r="X484" s="21">
        <v>289979.4595627276</v>
      </c>
      <c r="Y484" s="21">
        <v>1949.6764115312051</v>
      </c>
      <c r="Z484" s="18">
        <v>67.509030325462163</v>
      </c>
      <c r="AA484" s="18">
        <v>9.601255702052562</v>
      </c>
      <c r="AB484" s="21">
        <v>950.35716597890382</v>
      </c>
      <c r="AC484" s="21">
        <v>147.07228095648625</v>
      </c>
      <c r="AD484" s="21">
        <v>3013.5326162628789</v>
      </c>
      <c r="AE484" s="18">
        <v>67.491266257536083</v>
      </c>
      <c r="AH484" s="21">
        <f t="shared" si="30"/>
        <v>1108.8527743646628</v>
      </c>
      <c r="AI484" s="21">
        <f t="shared" si="31"/>
        <v>2987.9699574701649</v>
      </c>
      <c r="AM484" s="20">
        <f t="shared" si="32"/>
        <v>0.84103358097120262</v>
      </c>
      <c r="AN484" s="20">
        <f t="shared" si="29"/>
        <v>1.3701534571956535</v>
      </c>
    </row>
    <row r="485" spans="1:40">
      <c r="A485" s="18" t="s">
        <v>555</v>
      </c>
      <c r="B485" s="18" t="s">
        <v>75</v>
      </c>
      <c r="C485" s="18">
        <v>99.468199999999996</v>
      </c>
      <c r="D485" s="18">
        <v>40.022799999999997</v>
      </c>
      <c r="E485" s="19">
        <v>1.5299999999999999E-2</v>
      </c>
      <c r="F485" s="19">
        <v>3.5400000000000001E-2</v>
      </c>
      <c r="G485" s="18">
        <v>12.416</v>
      </c>
      <c r="H485" s="18">
        <v>0.1825</v>
      </c>
      <c r="I485" s="18">
        <v>46.547499999999999</v>
      </c>
      <c r="J485" s="18">
        <v>0.371</v>
      </c>
      <c r="K485" s="19">
        <v>6.6E-3</v>
      </c>
      <c r="L485" s="19">
        <v>3.2000000000000002E-3</v>
      </c>
      <c r="M485" s="19">
        <v>7.0300000000000001E-2</v>
      </c>
      <c r="N485" s="19">
        <v>2.1600000000000001E-2</v>
      </c>
      <c r="O485" s="20">
        <v>0.2979</v>
      </c>
      <c r="P485" s="20">
        <v>0.29537302683460143</v>
      </c>
      <c r="Q485" s="19">
        <v>9.9000000000000008E-3</v>
      </c>
      <c r="R485" s="18">
        <v>86.983824901899283</v>
      </c>
      <c r="S485" s="21">
        <v>187080.54340318518</v>
      </c>
      <c r="T485" s="18">
        <v>91.699463349769246</v>
      </c>
      <c r="U485" s="21">
        <v>187.3547151713444</v>
      </c>
      <c r="V485" s="21">
        <v>96510.169198991149</v>
      </c>
      <c r="W485" s="21">
        <v>1413.3851900512354</v>
      </c>
      <c r="X485" s="21">
        <v>280698.13407469157</v>
      </c>
      <c r="Y485" s="21">
        <v>2651.5027444211037</v>
      </c>
      <c r="Z485" s="18">
        <v>48.96259342286266</v>
      </c>
      <c r="AA485" s="18">
        <v>13.965462839349181</v>
      </c>
      <c r="AB485" s="21">
        <v>480.99430358759497</v>
      </c>
      <c r="AC485" s="21">
        <v>169.88028174652956</v>
      </c>
      <c r="AD485" s="21">
        <v>2340.8901339888175</v>
      </c>
      <c r="AE485" s="18">
        <v>79.543278089238967</v>
      </c>
      <c r="AH485" s="21">
        <f t="shared" si="30"/>
        <v>1461.1236918523534</v>
      </c>
      <c r="AI485" s="21">
        <f t="shared" si="31"/>
        <v>2321.0332472760415</v>
      </c>
      <c r="AM485" s="20">
        <f t="shared" si="32"/>
        <v>0.80484932203857962</v>
      </c>
      <c r="AN485" s="20">
        <f t="shared" si="29"/>
        <v>1.5139582740132913</v>
      </c>
    </row>
    <row r="486" spans="1:40">
      <c r="A486" s="18" t="s">
        <v>556</v>
      </c>
      <c r="B486" s="18" t="s">
        <v>75</v>
      </c>
      <c r="C486" s="18">
        <v>99.902900000000002</v>
      </c>
      <c r="D486" s="18">
        <v>39.8887</v>
      </c>
      <c r="E486" s="19">
        <v>1.5699999999999999E-2</v>
      </c>
      <c r="F486" s="19">
        <v>3.3799999999999997E-2</v>
      </c>
      <c r="G486" s="18">
        <v>12.2819</v>
      </c>
      <c r="H486" s="18">
        <v>0.17710000000000001</v>
      </c>
      <c r="I486" s="18">
        <v>46.575200000000002</v>
      </c>
      <c r="J486" s="18">
        <v>0.37069999999999997</v>
      </c>
      <c r="K486" s="19">
        <v>8.3999999999999995E-3</v>
      </c>
      <c r="L486" s="19">
        <v>3.0000000000000001E-3</v>
      </c>
      <c r="M486" s="19">
        <v>0.10879999999999999</v>
      </c>
      <c r="N486" s="19">
        <v>2.12E-2</v>
      </c>
      <c r="O486" s="20">
        <v>0.29820000000000002</v>
      </c>
      <c r="P486" s="20">
        <v>0.29567048204792939</v>
      </c>
      <c r="Q486" s="19"/>
      <c r="R486" s="18">
        <v>87.112961008973883</v>
      </c>
      <c r="S486" s="21">
        <v>186453.71317465627</v>
      </c>
      <c r="T486" s="18">
        <v>94.096834940612865</v>
      </c>
      <c r="U486" s="21">
        <v>178.8867054460859</v>
      </c>
      <c r="V486" s="21">
        <v>95467.803405693412</v>
      </c>
      <c r="W486" s="21">
        <v>1371.5644775784865</v>
      </c>
      <c r="X486" s="21">
        <v>280865.17501811218</v>
      </c>
      <c r="Y486" s="21">
        <v>2649.3586721210327</v>
      </c>
      <c r="Z486" s="18">
        <v>62.316027992734298</v>
      </c>
      <c r="AA486" s="18">
        <v>13.092621411889857</v>
      </c>
      <c r="AB486" s="21">
        <v>744.4122365623092</v>
      </c>
      <c r="AC486" s="21">
        <v>166.73435060307531</v>
      </c>
      <c r="AD486" s="21">
        <v>2343.247525865947</v>
      </c>
      <c r="AE486" s="18">
        <v>1745.1313132305759</v>
      </c>
      <c r="AH486" s="21">
        <f t="shared" si="30"/>
        <v>1417.8904428879548</v>
      </c>
      <c r="AI486" s="21">
        <f t="shared" si="31"/>
        <v>2323.3706422884047</v>
      </c>
      <c r="AM486" s="20">
        <f t="shared" si="32"/>
        <v>0.79648427084568829</v>
      </c>
      <c r="AN486" s="20">
        <f t="shared" si="29"/>
        <v>1.4852027514057122</v>
      </c>
    </row>
    <row r="487" spans="1:40">
      <c r="A487" s="18" t="s">
        <v>557</v>
      </c>
      <c r="B487" s="18" t="s">
        <v>75</v>
      </c>
      <c r="C487" s="18">
        <v>99.485900000000001</v>
      </c>
      <c r="D487" s="18">
        <v>40.076000000000001</v>
      </c>
      <c r="E487" s="19">
        <v>1.6199999999999999E-2</v>
      </c>
      <c r="F487" s="19">
        <v>3.4299999999999997E-2</v>
      </c>
      <c r="G487" s="18">
        <v>12.1424</v>
      </c>
      <c r="H487" s="18">
        <v>0.1782</v>
      </c>
      <c r="I487" s="18">
        <v>46.770400000000002</v>
      </c>
      <c r="J487" s="18">
        <v>0.37419999999999998</v>
      </c>
      <c r="K487" s="19">
        <v>6.4000000000000003E-3</v>
      </c>
      <c r="L487" s="19">
        <v>4.5999999999999999E-3</v>
      </c>
      <c r="M487" s="19">
        <v>6.6199999999999995E-2</v>
      </c>
      <c r="N487" s="19">
        <v>2.1000000000000001E-2</v>
      </c>
      <c r="O487" s="20">
        <v>0.29980000000000001</v>
      </c>
      <c r="P487" s="20">
        <v>0.29725690985234482</v>
      </c>
      <c r="Q487" s="19">
        <v>1.01E-2</v>
      </c>
      <c r="R487" s="18">
        <v>87.287140282087165</v>
      </c>
      <c r="S487" s="21">
        <v>187329.2187809461</v>
      </c>
      <c r="T487" s="18">
        <v>97.093549429167425</v>
      </c>
      <c r="U487" s="21">
        <v>181.53295848522919</v>
      </c>
      <c r="V487" s="21">
        <v>94383.463150920608</v>
      </c>
      <c r="W487" s="21">
        <v>1380.0835116007129</v>
      </c>
      <c r="X487" s="21">
        <v>282042.30108871486</v>
      </c>
      <c r="Y487" s="21">
        <v>2674.3728489551945</v>
      </c>
      <c r="Z487" s="18">
        <v>47.478878470654706</v>
      </c>
      <c r="AA487" s="18">
        <v>20.075352831564448</v>
      </c>
      <c r="AB487" s="21">
        <v>452.94200423184617</v>
      </c>
      <c r="AC487" s="21">
        <v>165.16138503134817</v>
      </c>
      <c r="AD487" s="21">
        <v>2355.8202825439666</v>
      </c>
      <c r="AE487" s="18">
        <v>81.15021300013268</v>
      </c>
      <c r="AH487" s="21">
        <f t="shared" si="30"/>
        <v>1426.6972158251469</v>
      </c>
      <c r="AI487" s="21">
        <f t="shared" si="31"/>
        <v>2335.8367490210053</v>
      </c>
      <c r="AM487" s="20">
        <f t="shared" si="32"/>
        <v>0.78835861134795071</v>
      </c>
      <c r="AN487" s="20">
        <f t="shared" si="29"/>
        <v>1.5115965956280246</v>
      </c>
    </row>
    <row r="488" spans="1:40">
      <c r="A488" s="18" t="s">
        <v>558</v>
      </c>
      <c r="B488" s="18" t="s">
        <v>75</v>
      </c>
      <c r="C488" s="18">
        <v>99.090999999999994</v>
      </c>
      <c r="D488" s="18">
        <v>40.175199999999997</v>
      </c>
      <c r="E488" s="19">
        <v>1.7500000000000002E-2</v>
      </c>
      <c r="F488" s="19">
        <v>5.2999999999999999E-2</v>
      </c>
      <c r="G488" s="18">
        <v>11.686199999999999</v>
      </c>
      <c r="H488" s="18">
        <v>0.17510000000000001</v>
      </c>
      <c r="I488" s="18">
        <v>47.098100000000002</v>
      </c>
      <c r="J488" s="18">
        <v>0.38140000000000002</v>
      </c>
      <c r="K488" s="19">
        <v>8.6E-3</v>
      </c>
      <c r="L488" s="19">
        <v>3.7000000000000002E-3</v>
      </c>
      <c r="M488" s="19">
        <v>7.3400000000000007E-2</v>
      </c>
      <c r="N488" s="19">
        <v>2.2599999999999999E-2</v>
      </c>
      <c r="O488" s="20">
        <v>0.2974</v>
      </c>
      <c r="P488" s="20">
        <v>0.29487726814572163</v>
      </c>
      <c r="Q488" s="19">
        <v>7.9000000000000008E-3</v>
      </c>
      <c r="R488" s="18">
        <v>87.781140168806559</v>
      </c>
      <c r="S488" s="21">
        <v>187792.91422218448</v>
      </c>
      <c r="T488" s="18">
        <v>104.88500709940926</v>
      </c>
      <c r="U488" s="21">
        <v>280.50282214918792</v>
      </c>
      <c r="V488" s="21">
        <v>90837.398461118748</v>
      </c>
      <c r="W488" s="21">
        <v>1356.0753248108017</v>
      </c>
      <c r="X488" s="21">
        <v>284018.44972261094</v>
      </c>
      <c r="Y488" s="21">
        <v>2725.8305841568977</v>
      </c>
      <c r="Z488" s="18">
        <v>63.79974294494226</v>
      </c>
      <c r="AA488" s="18">
        <v>16.147566407997491</v>
      </c>
      <c r="AB488" s="21">
        <v>502.20457871023439</v>
      </c>
      <c r="AC488" s="21">
        <v>177.74510960516517</v>
      </c>
      <c r="AD488" s="21">
        <v>2336.9611475269367</v>
      </c>
      <c r="AE488" s="18">
        <v>63.4739289803018</v>
      </c>
      <c r="AH488" s="21">
        <f t="shared" si="30"/>
        <v>1401.8781284566962</v>
      </c>
      <c r="AI488" s="21">
        <f t="shared" si="31"/>
        <v>2317.1375889221044</v>
      </c>
      <c r="AM488" s="20">
        <f t="shared" si="32"/>
        <v>0.74742845457182838</v>
      </c>
      <c r="AN488" s="20">
        <f t="shared" si="29"/>
        <v>1.5432830004007039</v>
      </c>
    </row>
    <row r="489" spans="1:40">
      <c r="A489" s="18" t="s">
        <v>559</v>
      </c>
      <c r="B489" s="18" t="s">
        <v>75</v>
      </c>
      <c r="C489" s="18">
        <v>99.300799999999995</v>
      </c>
      <c r="D489" s="18">
        <v>40.211199999999998</v>
      </c>
      <c r="E489" s="19">
        <v>1.6199999999999999E-2</v>
      </c>
      <c r="F489" s="19">
        <v>3.39E-2</v>
      </c>
      <c r="G489" s="18">
        <v>11.7018</v>
      </c>
      <c r="H489" s="18">
        <v>0.17349999999999999</v>
      </c>
      <c r="I489" s="18">
        <v>47.0792</v>
      </c>
      <c r="J489" s="18">
        <v>0.3795</v>
      </c>
      <c r="K489" s="19">
        <v>7.4999999999999997E-3</v>
      </c>
      <c r="L489" s="19">
        <v>3.5999999999999999E-3</v>
      </c>
      <c r="M489" s="19">
        <v>6.9000000000000006E-2</v>
      </c>
      <c r="N489" s="19">
        <v>2.0299999999999999E-2</v>
      </c>
      <c r="O489" s="20">
        <v>0.29659999999999997</v>
      </c>
      <c r="P489" s="20">
        <v>0.29408405424351386</v>
      </c>
      <c r="Q489" s="19">
        <v>7.7999999999999996E-3</v>
      </c>
      <c r="R489" s="18">
        <v>87.762514439656854</v>
      </c>
      <c r="S489" s="21">
        <v>187961.19079360168</v>
      </c>
      <c r="T489" s="18">
        <v>97.093549429167425</v>
      </c>
      <c r="U489" s="21">
        <v>179.41595605391456</v>
      </c>
      <c r="V489" s="21">
        <v>90958.658016491201</v>
      </c>
      <c r="W489" s="21">
        <v>1343.6840025966537</v>
      </c>
      <c r="X489" s="21">
        <v>283904.4759381109</v>
      </c>
      <c r="Y489" s="21">
        <v>2712.2514595897819</v>
      </c>
      <c r="Z489" s="18">
        <v>55.639310707798487</v>
      </c>
      <c r="AA489" s="18">
        <v>15.711145694267829</v>
      </c>
      <c r="AB489" s="21">
        <v>472.09967208455271</v>
      </c>
      <c r="AC489" s="21">
        <v>159.65600553030322</v>
      </c>
      <c r="AD489" s="21">
        <v>2330.6747691879264</v>
      </c>
      <c r="AE489" s="18">
        <v>62.670461524854929</v>
      </c>
      <c r="AH489" s="21">
        <f t="shared" si="30"/>
        <v>1389.0682769116891</v>
      </c>
      <c r="AI489" s="21">
        <f t="shared" si="31"/>
        <v>2310.9045355558037</v>
      </c>
      <c r="AM489" s="20">
        <f t="shared" si="32"/>
        <v>0.74671259964370029</v>
      </c>
      <c r="AN489" s="20">
        <f t="shared" si="29"/>
        <v>1.5271424482316405</v>
      </c>
    </row>
    <row r="490" spans="1:40">
      <c r="A490" s="18" t="s">
        <v>560</v>
      </c>
      <c r="B490" s="18" t="s">
        <v>75</v>
      </c>
      <c r="C490" s="18">
        <v>98.8446</v>
      </c>
      <c r="D490" s="18">
        <v>40.244999999999997</v>
      </c>
      <c r="E490" s="19">
        <v>1.6299999999999999E-2</v>
      </c>
      <c r="F490" s="19">
        <v>3.5200000000000002E-2</v>
      </c>
      <c r="G490" s="18">
        <v>11.715400000000001</v>
      </c>
      <c r="H490" s="18">
        <v>0.17299999999999999</v>
      </c>
      <c r="I490" s="18">
        <v>47.0334</v>
      </c>
      <c r="J490" s="18">
        <v>0.37819999999999998</v>
      </c>
      <c r="K490" s="19">
        <v>6.6E-3</v>
      </c>
      <c r="L490" s="19">
        <v>3.5999999999999999E-3</v>
      </c>
      <c r="M490" s="19">
        <v>6.7500000000000004E-2</v>
      </c>
      <c r="N490" s="19">
        <v>2.0799999999999999E-2</v>
      </c>
      <c r="O490" s="20">
        <v>0.2954</v>
      </c>
      <c r="P490" s="20">
        <v>0.29289423339020232</v>
      </c>
      <c r="Q490" s="19">
        <v>9.5999999999999992E-3</v>
      </c>
      <c r="R490" s="18">
        <v>87.739567908874122</v>
      </c>
      <c r="S490" s="21">
        <v>188119.18379676554</v>
      </c>
      <c r="T490" s="18">
        <v>97.692892326878336</v>
      </c>
      <c r="U490" s="21">
        <v>186.29621395568711</v>
      </c>
      <c r="V490" s="21">
        <v>91064.37147502102</v>
      </c>
      <c r="W490" s="21">
        <v>1339.8117144047326</v>
      </c>
      <c r="X490" s="21">
        <v>283628.285497365</v>
      </c>
      <c r="Y490" s="21">
        <v>2702.9604796228068</v>
      </c>
      <c r="Z490" s="18">
        <v>48.96259342286266</v>
      </c>
      <c r="AA490" s="18">
        <v>15.711145694267829</v>
      </c>
      <c r="AB490" s="21">
        <v>461.83663573488855</v>
      </c>
      <c r="AC490" s="21">
        <v>163.58841945962106</v>
      </c>
      <c r="AD490" s="21">
        <v>2321.2452016794118</v>
      </c>
      <c r="AE490" s="18">
        <v>77.132875722898376</v>
      </c>
      <c r="AH490" s="21">
        <f t="shared" si="30"/>
        <v>1385.0651983038745</v>
      </c>
      <c r="AI490" s="21">
        <f t="shared" si="31"/>
        <v>2301.5549555063535</v>
      </c>
      <c r="AM490" s="20">
        <f t="shared" si="32"/>
        <v>0.74528086985283371</v>
      </c>
      <c r="AN490" s="20">
        <f t="shared" si="29"/>
        <v>1.5209737637993781</v>
      </c>
    </row>
    <row r="491" spans="1:40">
      <c r="A491" s="18" t="s">
        <v>561</v>
      </c>
      <c r="B491" s="18" t="s">
        <v>75</v>
      </c>
      <c r="C491" s="18">
        <v>99.374799999999993</v>
      </c>
      <c r="D491" s="18">
        <v>40.241599999999998</v>
      </c>
      <c r="E491" s="19">
        <v>1.6799999999999999E-2</v>
      </c>
      <c r="F491" s="19">
        <v>3.39E-2</v>
      </c>
      <c r="G491" s="18">
        <v>11.8843</v>
      </c>
      <c r="H491" s="18">
        <v>0.17399999999999999</v>
      </c>
      <c r="I491" s="18">
        <v>46.933399999999999</v>
      </c>
      <c r="J491" s="18">
        <v>0.37690000000000001</v>
      </c>
      <c r="K491" s="19">
        <v>7.9000000000000008E-3</v>
      </c>
      <c r="L491" s="19">
        <v>4.1999999999999997E-3</v>
      </c>
      <c r="M491" s="19"/>
      <c r="N491" s="19">
        <v>2.1600000000000001E-2</v>
      </c>
      <c r="O491" s="20">
        <v>0.29630000000000001</v>
      </c>
      <c r="P491" s="20">
        <v>0.293786599030186</v>
      </c>
      <c r="Q491" s="19">
        <v>9.1000000000000004E-3</v>
      </c>
      <c r="R491" s="18">
        <v>87.561592543907636</v>
      </c>
      <c r="S491" s="21">
        <v>188103.29100946503</v>
      </c>
      <c r="T491" s="18">
        <v>100.6896068154329</v>
      </c>
      <c r="U491" s="21">
        <v>179.41595605391456</v>
      </c>
      <c r="V491" s="21">
        <v>92377.239353380355</v>
      </c>
      <c r="W491" s="21">
        <v>1347.5562907885749</v>
      </c>
      <c r="X491" s="21">
        <v>283025.24960053986</v>
      </c>
      <c r="Y491" s="21">
        <v>2693.6694996558331</v>
      </c>
      <c r="Z491" s="18">
        <v>58.606740612214409</v>
      </c>
      <c r="AA491" s="18">
        <v>18.3296699766458</v>
      </c>
      <c r="AB491" s="21">
        <v>0</v>
      </c>
      <c r="AC491" s="21">
        <v>169.88028174652956</v>
      </c>
      <c r="AD491" s="21">
        <v>2328.3173773107983</v>
      </c>
      <c r="AE491" s="18">
        <v>73.1155384456641</v>
      </c>
      <c r="AH491" s="21">
        <f t="shared" si="30"/>
        <v>1393.0713555195036</v>
      </c>
      <c r="AI491" s="21">
        <f t="shared" si="31"/>
        <v>2308.5671405434418</v>
      </c>
      <c r="AM491" s="20">
        <f t="shared" si="32"/>
        <v>0.75994467616596761</v>
      </c>
      <c r="AN491" s="20">
        <f t="shared" si="29"/>
        <v>1.5080244498219324</v>
      </c>
    </row>
    <row r="492" spans="1:40">
      <c r="A492" s="18" t="s">
        <v>941</v>
      </c>
      <c r="B492" s="18" t="s">
        <v>75</v>
      </c>
      <c r="C492" s="18">
        <v>99.390100000000004</v>
      </c>
      <c r="D492" s="18">
        <v>40.3964</v>
      </c>
      <c r="E492" s="19">
        <v>1.3899999999999999E-2</v>
      </c>
      <c r="F492" s="19">
        <v>4.0399999999999998E-2</v>
      </c>
      <c r="G492" s="18">
        <v>10.876300000000001</v>
      </c>
      <c r="H492" s="18">
        <v>0.13969999999999999</v>
      </c>
      <c r="I492" s="18">
        <v>47.892099999999999</v>
      </c>
      <c r="J492" s="18">
        <v>0.2349</v>
      </c>
      <c r="K492" s="19">
        <v>6.1000000000000004E-3</v>
      </c>
      <c r="L492" s="19">
        <v>1.35E-2</v>
      </c>
      <c r="M492" s="19">
        <v>0</v>
      </c>
      <c r="N492" s="19">
        <v>1.9400000000000001E-2</v>
      </c>
      <c r="O492" s="20">
        <v>0.3569</v>
      </c>
      <c r="P492" s="20">
        <v>1.04E-2</v>
      </c>
      <c r="Q492" s="19">
        <v>0.35387255212242114</v>
      </c>
      <c r="R492" s="18">
        <v>88.699491973486644</v>
      </c>
      <c r="S492" s="21">
        <v>188826.88026655884</v>
      </c>
      <c r="T492" s="18">
        <v>83.308662781816508</v>
      </c>
      <c r="U492" s="21">
        <v>213.81724556277723</v>
      </c>
      <c r="V492" s="21">
        <v>84542.006544699383</v>
      </c>
      <c r="W492" s="21">
        <v>1081.9173208227812</v>
      </c>
      <c r="X492" s="21">
        <v>288806.55474340264</v>
      </c>
      <c r="Y492" s="21">
        <v>1678.8086109555722</v>
      </c>
      <c r="Z492" s="18">
        <v>45.253306042342771</v>
      </c>
      <c r="AA492" s="18">
        <v>58.91679635350436</v>
      </c>
      <c r="AB492" s="21">
        <v>0</v>
      </c>
      <c r="AC492" s="21">
        <v>152.57766045753118</v>
      </c>
      <c r="AD492" s="21">
        <v>2804.510536490799</v>
      </c>
      <c r="AE492" s="18">
        <v>83.560615366473257</v>
      </c>
      <c r="AH492" s="21">
        <f t="shared" ref="AH492:AH510" si="33">W492*AH$3</f>
        <v>1118.4601630234179</v>
      </c>
      <c r="AI492" s="21">
        <f t="shared" ref="AI492:AI510" si="34">AD492*AI$3</f>
        <v>2780.7209330406822</v>
      </c>
      <c r="AM492" s="20">
        <f t="shared" ref="AM492:AM510" si="35">AD492/(X492/V492)/1000</f>
        <v>0.82096110436738523</v>
      </c>
      <c r="AN492" s="20">
        <f t="shared" ref="AN492:AN510" si="36">AH492/V492*100</f>
        <v>1.3229638244179374</v>
      </c>
    </row>
    <row r="493" spans="1:40">
      <c r="A493" s="18" t="s">
        <v>942</v>
      </c>
      <c r="B493" s="18" t="s">
        <v>75</v>
      </c>
      <c r="C493" s="18">
        <v>98.9803</v>
      </c>
      <c r="D493" s="18">
        <v>40.543399999999998</v>
      </c>
      <c r="E493" s="19">
        <v>1.41E-2</v>
      </c>
      <c r="F493" s="19">
        <v>3.8199999999999998E-2</v>
      </c>
      <c r="G493" s="18">
        <v>10.497</v>
      </c>
      <c r="H493" s="18">
        <v>0.13930000000000001</v>
      </c>
      <c r="I493" s="18">
        <v>48.090400000000002</v>
      </c>
      <c r="J493" s="18">
        <v>0.22639999999999999</v>
      </c>
      <c r="K493" s="19">
        <v>5.8999999999999999E-3</v>
      </c>
      <c r="L493" s="19">
        <v>0</v>
      </c>
      <c r="M493" s="19">
        <v>6.54E-2</v>
      </c>
      <c r="N493" s="19">
        <v>1.95E-2</v>
      </c>
      <c r="O493" s="20">
        <v>0.34989999999999999</v>
      </c>
      <c r="P493" s="20">
        <v>1.0500000000000001E-2</v>
      </c>
      <c r="Q493" s="19">
        <v>0.34693193047810356</v>
      </c>
      <c r="R493" s="18">
        <v>89.090658991646748</v>
      </c>
      <c r="S493" s="21">
        <v>189514.00959984557</v>
      </c>
      <c r="T493" s="18">
        <v>84.507348577238332</v>
      </c>
      <c r="U493" s="21">
        <v>202.17373219054679</v>
      </c>
      <c r="V493" s="21">
        <v>81593.689278496313</v>
      </c>
      <c r="W493" s="21">
        <v>1078.8194902692444</v>
      </c>
      <c r="X493" s="21">
        <v>290002.37492680695</v>
      </c>
      <c r="Y493" s="21">
        <v>1618.0598957868947</v>
      </c>
      <c r="Z493" s="18">
        <v>43.769591090134803</v>
      </c>
      <c r="AA493" s="18">
        <v>0</v>
      </c>
      <c r="AB493" s="21">
        <v>447.46838484535868</v>
      </c>
      <c r="AC493" s="21">
        <v>153.36414324339475</v>
      </c>
      <c r="AD493" s="21">
        <v>2749.5047260244628</v>
      </c>
      <c r="AE493" s="18">
        <v>84.364082821920107</v>
      </c>
      <c r="AH493" s="21">
        <f t="shared" si="33"/>
        <v>1115.2577001371662</v>
      </c>
      <c r="AI493" s="21">
        <f t="shared" si="34"/>
        <v>2726.1817160855562</v>
      </c>
      <c r="AM493" s="20">
        <f t="shared" si="35"/>
        <v>0.77358757610732798</v>
      </c>
      <c r="AN493" s="20">
        <f t="shared" si="36"/>
        <v>1.3668430855363809</v>
      </c>
    </row>
    <row r="494" spans="1:40">
      <c r="A494" s="18" t="s">
        <v>943</v>
      </c>
      <c r="B494" s="18" t="s">
        <v>75</v>
      </c>
      <c r="C494" s="18">
        <v>98.928700000000006</v>
      </c>
      <c r="D494" s="18">
        <v>40.3523</v>
      </c>
      <c r="E494" s="19">
        <v>1.6199999999999999E-2</v>
      </c>
      <c r="F494" s="19">
        <v>4.3799999999999999E-2</v>
      </c>
      <c r="G494" s="18">
        <v>10.937200000000001</v>
      </c>
      <c r="H494" s="18">
        <v>0.14169999999999999</v>
      </c>
      <c r="I494" s="18">
        <v>47.6404</v>
      </c>
      <c r="J494" s="18">
        <v>0.22839999999999999</v>
      </c>
      <c r="K494" s="19">
        <v>3.8999999999999998E-3</v>
      </c>
      <c r="L494" s="19">
        <v>7.3000000000000001E-3</v>
      </c>
      <c r="M494" s="19">
        <v>5.8700000000000002E-2</v>
      </c>
      <c r="N494" s="19">
        <v>0.104</v>
      </c>
      <c r="O494" s="20">
        <v>0.34410000000000002</v>
      </c>
      <c r="P494" s="20">
        <v>0.122</v>
      </c>
      <c r="Q494" s="19">
        <v>0.34118112968709757</v>
      </c>
      <c r="R494" s="18">
        <v>88.590247875736807</v>
      </c>
      <c r="S494" s="21">
        <v>188620.74146657283</v>
      </c>
      <c r="T494" s="18">
        <v>97.093549429167425</v>
      </c>
      <c r="U494" s="21">
        <v>231.81176622895154</v>
      </c>
      <c r="V494" s="21">
        <v>85015.385193557187</v>
      </c>
      <c r="W494" s="21">
        <v>1097.406473590466</v>
      </c>
      <c r="X494" s="21">
        <v>287288.71339109377</v>
      </c>
      <c r="Y494" s="21">
        <v>1632.3537111207013</v>
      </c>
      <c r="Z494" s="18">
        <v>28.932441568055211</v>
      </c>
      <c r="AA494" s="18">
        <v>31.858712102265319</v>
      </c>
      <c r="AB494" s="21">
        <v>401.6268224835253</v>
      </c>
      <c r="AC494" s="21">
        <v>817.9420972981053</v>
      </c>
      <c r="AD494" s="21">
        <v>2703.9284830666406</v>
      </c>
      <c r="AE494" s="18">
        <v>980.23029564516696</v>
      </c>
      <c r="AH494" s="21">
        <f t="shared" si="33"/>
        <v>1134.4724774546764</v>
      </c>
      <c r="AI494" s="21">
        <f t="shared" si="34"/>
        <v>2680.9920791798795</v>
      </c>
      <c r="AM494" s="20">
        <f t="shared" si="35"/>
        <v>0.80015507330705882</v>
      </c>
      <c r="AN494" s="20">
        <f t="shared" si="36"/>
        <v>1.3344319676630145</v>
      </c>
    </row>
    <row r="495" spans="1:40">
      <c r="A495" s="18" t="s">
        <v>944</v>
      </c>
      <c r="B495" s="18" t="s">
        <v>75</v>
      </c>
      <c r="C495" s="18">
        <v>99.261399999999995</v>
      </c>
      <c r="D495" s="18">
        <v>40.317799999999998</v>
      </c>
      <c r="E495" s="19">
        <v>1.5100000000000001E-2</v>
      </c>
      <c r="F495" s="19">
        <v>4.4600000000000001E-2</v>
      </c>
      <c r="G495" s="18">
        <v>11.5654</v>
      </c>
      <c r="H495" s="18">
        <v>0.1477</v>
      </c>
      <c r="I495" s="18">
        <v>47.238900000000001</v>
      </c>
      <c r="J495" s="18">
        <v>0.22409999999999999</v>
      </c>
      <c r="K495" s="19">
        <v>3.8E-3</v>
      </c>
      <c r="L495" s="19">
        <v>1.43E-2</v>
      </c>
      <c r="M495" s="19">
        <v>6.5100000000000005E-2</v>
      </c>
      <c r="N495" s="19">
        <v>1.9400000000000001E-2</v>
      </c>
      <c r="O495" s="20">
        <v>0.33189999999999997</v>
      </c>
      <c r="P495" s="20">
        <v>1.1900000000000001E-2</v>
      </c>
      <c r="Q495" s="19">
        <v>0.32908461767842973</v>
      </c>
      <c r="R495" s="18">
        <v>87.923883794967779</v>
      </c>
      <c r="S495" s="21">
        <v>188459.47641896468</v>
      </c>
      <c r="T495" s="18">
        <v>90.500777554347422</v>
      </c>
      <c r="U495" s="21">
        <v>236.0457710915808</v>
      </c>
      <c r="V495" s="21">
        <v>89898.414211824434</v>
      </c>
      <c r="W495" s="21">
        <v>1143.8739318935202</v>
      </c>
      <c r="X495" s="21">
        <v>284867.5242653407</v>
      </c>
      <c r="Y495" s="21">
        <v>1601.6220081530173</v>
      </c>
      <c r="Z495" s="18">
        <v>28.190584091951234</v>
      </c>
      <c r="AA495" s="18">
        <v>62.408162063341656</v>
      </c>
      <c r="AB495" s="21">
        <v>445.41577757542581</v>
      </c>
      <c r="AC495" s="21">
        <v>152.57766045753118</v>
      </c>
      <c r="AD495" s="21">
        <v>2608.0612133967388</v>
      </c>
      <c r="AE495" s="18">
        <v>95.612627198176128</v>
      </c>
      <c r="AH495" s="21">
        <f t="shared" si="33"/>
        <v>1182.5094207484524</v>
      </c>
      <c r="AI495" s="21">
        <f t="shared" si="34"/>
        <v>2585.9380153438005</v>
      </c>
      <c r="AM495" s="20">
        <f t="shared" si="35"/>
        <v>0.82305123357390675</v>
      </c>
      <c r="AN495" s="20">
        <f t="shared" si="36"/>
        <v>1.3153840711385048</v>
      </c>
    </row>
    <row r="496" spans="1:40">
      <c r="A496" s="18" t="s">
        <v>945</v>
      </c>
      <c r="B496" s="18" t="s">
        <v>75</v>
      </c>
      <c r="C496" s="18">
        <v>99.086699999999993</v>
      </c>
      <c r="D496" s="18">
        <v>40.489800000000002</v>
      </c>
      <c r="E496" s="19">
        <v>1.4999999999999999E-2</v>
      </c>
      <c r="F496" s="19">
        <v>3.6499999999999998E-2</v>
      </c>
      <c r="G496" s="18">
        <v>10.6775</v>
      </c>
      <c r="H496" s="18">
        <v>0.14199999999999999</v>
      </c>
      <c r="I496" s="18">
        <v>47.957999999999998</v>
      </c>
      <c r="J496" s="18">
        <v>0.2253</v>
      </c>
      <c r="K496" s="19">
        <v>4.5999999999999999E-3</v>
      </c>
      <c r="L496" s="19">
        <v>1.14E-2</v>
      </c>
      <c r="M496" s="19">
        <v>6.5699999999999995E-2</v>
      </c>
      <c r="N496" s="19">
        <v>2.01E-2</v>
      </c>
      <c r="O496" s="20">
        <v>0.34260000000000002</v>
      </c>
      <c r="P496" s="20">
        <v>1.14E-2</v>
      </c>
      <c r="Q496" s="19">
        <v>0.33969385362045806</v>
      </c>
      <c r="R496" s="18">
        <v>88.896663176186578</v>
      </c>
      <c r="S496" s="21">
        <v>189263.46448240225</v>
      </c>
      <c r="T496" s="18">
        <v>89.901434656636511</v>
      </c>
      <c r="U496" s="21">
        <v>193.1764718574596</v>
      </c>
      <c r="V496" s="21">
        <v>82996.724518542847</v>
      </c>
      <c r="W496" s="21">
        <v>1099.7298465056188</v>
      </c>
      <c r="X496" s="21">
        <v>289203.95539941045</v>
      </c>
      <c r="Y496" s="21">
        <v>1610.1982973533011</v>
      </c>
      <c r="Z496" s="18">
        <v>34.125443900783068</v>
      </c>
      <c r="AA496" s="18">
        <v>49.751961365181458</v>
      </c>
      <c r="AB496" s="21">
        <v>449.52099211529145</v>
      </c>
      <c r="AC496" s="21">
        <v>158.08303995857611</v>
      </c>
      <c r="AD496" s="21">
        <v>2692.1415236809971</v>
      </c>
      <c r="AE496" s="18">
        <v>91.595289920941823</v>
      </c>
      <c r="AH496" s="21">
        <f t="shared" si="33"/>
        <v>1136.8743246193653</v>
      </c>
      <c r="AI496" s="21">
        <f t="shared" si="34"/>
        <v>2669.3051041180665</v>
      </c>
      <c r="AM496" s="20">
        <f t="shared" si="35"/>
        <v>0.77259983563259871</v>
      </c>
      <c r="AN496" s="20">
        <f t="shared" si="36"/>
        <v>1.369782158530086</v>
      </c>
    </row>
    <row r="497" spans="1:40">
      <c r="A497" s="18" t="s">
        <v>946</v>
      </c>
      <c r="B497" s="18" t="s">
        <v>75</v>
      </c>
      <c r="C497" s="18">
        <v>99.025999999999996</v>
      </c>
      <c r="D497" s="18">
        <v>40.464100000000002</v>
      </c>
      <c r="E497" s="19">
        <v>1.47E-2</v>
      </c>
      <c r="F497" s="19">
        <v>3.95E-2</v>
      </c>
      <c r="G497" s="18">
        <v>10.774900000000001</v>
      </c>
      <c r="H497" s="18">
        <v>0.1399</v>
      </c>
      <c r="I497" s="18">
        <v>47.876300000000001</v>
      </c>
      <c r="J497" s="18">
        <v>0.2311</v>
      </c>
      <c r="K497" s="19">
        <v>6.6E-3</v>
      </c>
      <c r="L497" s="19">
        <v>1.55E-2</v>
      </c>
      <c r="M497" s="19">
        <v>6.7299999999999999E-2</v>
      </c>
      <c r="N497" s="19">
        <v>2.0199999999999999E-2</v>
      </c>
      <c r="O497" s="20">
        <v>0.33950000000000002</v>
      </c>
      <c r="P497" s="20">
        <v>1.0500000000000001E-2</v>
      </c>
      <c r="Q497" s="19">
        <v>0.33662014974940313</v>
      </c>
      <c r="R497" s="18">
        <v>88.789755913594263</v>
      </c>
      <c r="S497" s="21">
        <v>189143.33370780721</v>
      </c>
      <c r="T497" s="18">
        <v>88.103405963503789</v>
      </c>
      <c r="U497" s="21">
        <v>209.05399009231934</v>
      </c>
      <c r="V497" s="21">
        <v>83753.819434778503</v>
      </c>
      <c r="W497" s="21">
        <v>1083.4662360995496</v>
      </c>
      <c r="X497" s="21">
        <v>288711.27507170429</v>
      </c>
      <c r="Y497" s="21">
        <v>1651.6503618213399</v>
      </c>
      <c r="Z497" s="18">
        <v>48.96259342286266</v>
      </c>
      <c r="AA497" s="18">
        <v>67.645210628097587</v>
      </c>
      <c r="AB497" s="21">
        <v>460.46823088826665</v>
      </c>
      <c r="AC497" s="21">
        <v>158.86952274443968</v>
      </c>
      <c r="AD497" s="21">
        <v>2667.7818076173339</v>
      </c>
      <c r="AE497" s="18">
        <v>84.364082821920107</v>
      </c>
      <c r="AH497" s="21">
        <f t="shared" si="33"/>
        <v>1120.0613944665436</v>
      </c>
      <c r="AI497" s="21">
        <f t="shared" si="34"/>
        <v>2645.1520223236535</v>
      </c>
      <c r="AM497" s="20">
        <f t="shared" si="35"/>
        <v>0.77391129165660888</v>
      </c>
      <c r="AN497" s="20">
        <f t="shared" si="36"/>
        <v>1.3373257506647414</v>
      </c>
    </row>
    <row r="498" spans="1:40">
      <c r="A498" s="18" t="s">
        <v>947</v>
      </c>
      <c r="B498" s="18" t="s">
        <v>75</v>
      </c>
      <c r="C498" s="18">
        <v>99.852999999999994</v>
      </c>
      <c r="D498" s="18">
        <v>39.488</v>
      </c>
      <c r="E498" s="19">
        <v>2.0799999999999999E-2</v>
      </c>
      <c r="F498" s="19">
        <v>3.56E-2</v>
      </c>
      <c r="G498" s="18">
        <v>14.7417</v>
      </c>
      <c r="H498" s="18">
        <v>0.21240000000000001</v>
      </c>
      <c r="I498" s="18">
        <v>44.815899999999999</v>
      </c>
      <c r="J498" s="18">
        <v>0.32590000000000002</v>
      </c>
      <c r="K498" s="19">
        <v>4.8999999999999998E-3</v>
      </c>
      <c r="L498" s="19">
        <v>2.3999999999999998E-3</v>
      </c>
      <c r="M498" s="19">
        <v>1.18E-2</v>
      </c>
      <c r="N498" s="19">
        <v>0.15240000000000001</v>
      </c>
      <c r="O498" s="20">
        <v>0.1769</v>
      </c>
      <c r="P498" s="20">
        <v>1.1299999999999999E-2</v>
      </c>
      <c r="Q498" s="19">
        <v>0.1753994241256831</v>
      </c>
      <c r="R498" s="18">
        <v>84.421427006634602</v>
      </c>
      <c r="S498" s="21">
        <v>184580.70144779916</v>
      </c>
      <c r="T498" s="18">
        <v>124.66332272386929</v>
      </c>
      <c r="U498" s="21">
        <v>188.41321638700171</v>
      </c>
      <c r="V498" s="21">
        <v>114587.94791243298</v>
      </c>
      <c r="W498" s="21">
        <v>1644.9480239281229</v>
      </c>
      <c r="X498" s="21">
        <v>270255.96448526712</v>
      </c>
      <c r="Y498" s="21">
        <v>2329.1772086437677</v>
      </c>
      <c r="Z498" s="18">
        <v>36.35101632909501</v>
      </c>
      <c r="AA498" s="18">
        <v>10.474097129511886</v>
      </c>
      <c r="AB498" s="21">
        <v>80.735885950691625</v>
      </c>
      <c r="AC498" s="21">
        <v>1198.5997656560696</v>
      </c>
      <c r="AD498" s="21">
        <v>1390.0754102135679</v>
      </c>
      <c r="AE498" s="18">
        <v>90.79182246549496</v>
      </c>
      <c r="AH498" s="21">
        <f t="shared" si="33"/>
        <v>1700.5077925996704</v>
      </c>
      <c r="AI498" s="21">
        <f t="shared" si="34"/>
        <v>1378.2839256231346</v>
      </c>
      <c r="AM498" s="20">
        <f t="shared" si="35"/>
        <v>0.58938898537645279</v>
      </c>
      <c r="AN498" s="20">
        <f t="shared" si="36"/>
        <v>1.4840197626186502</v>
      </c>
    </row>
    <row r="499" spans="1:40">
      <c r="A499" s="18" t="s">
        <v>948</v>
      </c>
      <c r="B499" s="18" t="s">
        <v>75</v>
      </c>
      <c r="C499" s="18">
        <v>100.0021</v>
      </c>
      <c r="D499" s="18">
        <v>39.539200000000001</v>
      </c>
      <c r="E499" s="19">
        <v>2.1499999999999998E-2</v>
      </c>
      <c r="F499" s="19">
        <v>3.61E-2</v>
      </c>
      <c r="G499" s="18">
        <v>14.7697</v>
      </c>
      <c r="H499" s="18">
        <v>0.2145</v>
      </c>
      <c r="I499" s="18">
        <v>44.759099999999997</v>
      </c>
      <c r="J499" s="18">
        <v>0.314</v>
      </c>
      <c r="K499" s="19">
        <v>4.8999999999999998E-3</v>
      </c>
      <c r="L499" s="19">
        <v>1.4800000000000001E-2</v>
      </c>
      <c r="M499" s="19">
        <v>1.3100000000000001E-2</v>
      </c>
      <c r="N499" s="19">
        <v>2.5899999999999999E-2</v>
      </c>
      <c r="O499" s="20">
        <v>0.1744</v>
      </c>
      <c r="P499" s="20">
        <v>0.1129</v>
      </c>
      <c r="Q499" s="19">
        <v>0.17292063068128397</v>
      </c>
      <c r="R499" s="18">
        <v>84.379746333350397</v>
      </c>
      <c r="S499" s="21">
        <v>184820.02812714805</v>
      </c>
      <c r="T499" s="18">
        <v>128.85872300784564</v>
      </c>
      <c r="U499" s="21">
        <v>191.059469426145</v>
      </c>
      <c r="V499" s="21">
        <v>114805.59326822968</v>
      </c>
      <c r="W499" s="21">
        <v>1661.2116343341916</v>
      </c>
      <c r="X499" s="21">
        <v>269913.44009587041</v>
      </c>
      <c r="Y499" s="21">
        <v>2244.1290074076192</v>
      </c>
      <c r="Z499" s="18">
        <v>36.35101632909501</v>
      </c>
      <c r="AA499" s="18">
        <v>64.590265631989965</v>
      </c>
      <c r="AB499" s="21">
        <v>89.63051745373393</v>
      </c>
      <c r="AC499" s="21">
        <v>203.69904153866275</v>
      </c>
      <c r="AD499" s="21">
        <v>1370.4304779041618</v>
      </c>
      <c r="AE499" s="18">
        <v>907.11475719950283</v>
      </c>
      <c r="AH499" s="21">
        <f t="shared" si="33"/>
        <v>1717.3207227524917</v>
      </c>
      <c r="AI499" s="21">
        <f t="shared" si="34"/>
        <v>1358.8056338534464</v>
      </c>
      <c r="AM499" s="20">
        <f t="shared" si="35"/>
        <v>0.58290199996253533</v>
      </c>
      <c r="AN499" s="20">
        <f t="shared" si="36"/>
        <v>1.4958510938924161</v>
      </c>
    </row>
    <row r="500" spans="1:40">
      <c r="A500" s="18" t="s">
        <v>949</v>
      </c>
      <c r="B500" s="18" t="s">
        <v>75</v>
      </c>
      <c r="C500" s="18">
        <v>99.700100000000006</v>
      </c>
      <c r="D500" s="18">
        <v>39.6389</v>
      </c>
      <c r="E500" s="19">
        <v>2.1100000000000001E-2</v>
      </c>
      <c r="F500" s="19">
        <v>3.6600000000000001E-2</v>
      </c>
      <c r="G500" s="18">
        <v>14.7643</v>
      </c>
      <c r="H500" s="18">
        <v>0.21690000000000001</v>
      </c>
      <c r="I500" s="18">
        <v>44.774299999999997</v>
      </c>
      <c r="J500" s="18">
        <v>0.31369999999999998</v>
      </c>
      <c r="K500" s="19">
        <v>4.5999999999999999E-3</v>
      </c>
      <c r="L500" s="19">
        <v>4.4000000000000003E-3</v>
      </c>
      <c r="M500" s="19">
        <v>1.2500000000000001E-2</v>
      </c>
      <c r="N500" s="19">
        <v>2.6200000000000001E-2</v>
      </c>
      <c r="O500" s="20">
        <v>0.17549999999999999</v>
      </c>
      <c r="P500" s="20">
        <v>1.0999999999999999E-2</v>
      </c>
      <c r="Q500" s="19">
        <v>0.17401129979681956</v>
      </c>
      <c r="R500" s="18">
        <v>84.389039090581846</v>
      </c>
      <c r="S500" s="21">
        <v>185286.06074298944</v>
      </c>
      <c r="T500" s="18">
        <v>126.46135141700204</v>
      </c>
      <c r="U500" s="21">
        <v>193.70572246528829</v>
      </c>
      <c r="V500" s="21">
        <v>114763.6188067546</v>
      </c>
      <c r="W500" s="21">
        <v>1679.7986176554134</v>
      </c>
      <c r="X500" s="21">
        <v>270005.10155218781</v>
      </c>
      <c r="Y500" s="21">
        <v>2241.9849351075477</v>
      </c>
      <c r="Z500" s="18">
        <v>34.125443900783068</v>
      </c>
      <c r="AA500" s="18">
        <v>19.202511404105124</v>
      </c>
      <c r="AB500" s="21">
        <v>85.525302913868259</v>
      </c>
      <c r="AC500" s="21">
        <v>206.05848989625346</v>
      </c>
      <c r="AD500" s="21">
        <v>1379.0742481203006</v>
      </c>
      <c r="AE500" s="18">
        <v>88.381420099154383</v>
      </c>
      <c r="AH500" s="21">
        <f t="shared" si="33"/>
        <v>1736.5355000700024</v>
      </c>
      <c r="AI500" s="21">
        <f t="shared" si="34"/>
        <v>1367.3760822321094</v>
      </c>
      <c r="AM500" s="20">
        <f t="shared" si="35"/>
        <v>0.58616504061460928</v>
      </c>
      <c r="AN500" s="20">
        <f t="shared" si="36"/>
        <v>1.5131411139919508</v>
      </c>
    </row>
    <row r="501" spans="1:40">
      <c r="A501" s="18" t="s">
        <v>950</v>
      </c>
      <c r="B501" s="18" t="s">
        <v>75</v>
      </c>
      <c r="C501" s="18">
        <v>100.0672</v>
      </c>
      <c r="D501" s="18">
        <v>39.4435</v>
      </c>
      <c r="E501" s="19">
        <v>1.9099999999999999E-2</v>
      </c>
      <c r="F501" s="19">
        <v>3.5299999999999998E-2</v>
      </c>
      <c r="G501" s="18">
        <v>15.399699999999999</v>
      </c>
      <c r="H501" s="18">
        <v>0.2208</v>
      </c>
      <c r="I501" s="18">
        <v>44.290199999999999</v>
      </c>
      <c r="J501" s="18">
        <v>0.31440000000000001</v>
      </c>
      <c r="K501" s="19">
        <v>5.4999999999999997E-3</v>
      </c>
      <c r="L501" s="19">
        <v>2.2000000000000001E-3</v>
      </c>
      <c r="M501" s="19">
        <v>2.9000000000000001E-2</v>
      </c>
      <c r="N501" s="19">
        <v>2.4E-2</v>
      </c>
      <c r="O501" s="20">
        <v>0.2011</v>
      </c>
      <c r="P501" s="20">
        <v>1.54E-2</v>
      </c>
      <c r="Q501" s="19">
        <v>0.19939414466746677</v>
      </c>
      <c r="R501" s="18">
        <v>83.677934738192363</v>
      </c>
      <c r="S501" s="21">
        <v>184372.69290813076</v>
      </c>
      <c r="T501" s="18">
        <v>114.47449346278383</v>
      </c>
      <c r="U501" s="21">
        <v>186.82546456351574</v>
      </c>
      <c r="V501" s="21">
        <v>119702.61377365528</v>
      </c>
      <c r="W501" s="21">
        <v>1710.0024655523987</v>
      </c>
      <c r="X501" s="21">
        <v>267085.80477565719</v>
      </c>
      <c r="Y501" s="21">
        <v>2246.9877704743803</v>
      </c>
      <c r="Z501" s="18">
        <v>40.802161185718887</v>
      </c>
      <c r="AA501" s="18">
        <v>9.601255702052562</v>
      </c>
      <c r="AB501" s="21">
        <v>198.41870276017431</v>
      </c>
      <c r="AC501" s="21">
        <v>188.75586860725508</v>
      </c>
      <c r="AD501" s="21">
        <v>1580.2383549686181</v>
      </c>
      <c r="AE501" s="18">
        <v>123.73398813881616</v>
      </c>
      <c r="AH501" s="21">
        <f t="shared" si="33"/>
        <v>1767.7595132109566</v>
      </c>
      <c r="AI501" s="21">
        <f t="shared" si="34"/>
        <v>1566.8337899537162</v>
      </c>
      <c r="AM501" s="20">
        <f t="shared" si="35"/>
        <v>0.70823180450945922</v>
      </c>
      <c r="AN501" s="20">
        <f t="shared" si="36"/>
        <v>1.4767927428498755</v>
      </c>
    </row>
    <row r="502" spans="1:40">
      <c r="A502" s="18" t="s">
        <v>951</v>
      </c>
      <c r="B502" s="18" t="s">
        <v>75</v>
      </c>
      <c r="C502" s="18">
        <v>100.1061</v>
      </c>
      <c r="D502" s="18">
        <v>39.508099999999999</v>
      </c>
      <c r="E502" s="19">
        <v>1.8599999999999998E-2</v>
      </c>
      <c r="F502" s="19">
        <v>3.78E-2</v>
      </c>
      <c r="G502" s="18">
        <v>15.1839</v>
      </c>
      <c r="H502" s="18">
        <v>0.21759999999999999</v>
      </c>
      <c r="I502" s="18">
        <v>44.442799999999998</v>
      </c>
      <c r="J502" s="18">
        <v>0.31269999999999998</v>
      </c>
      <c r="K502" s="19">
        <v>5.7999999999999996E-3</v>
      </c>
      <c r="L502" s="19">
        <v>9.1999999999999998E-3</v>
      </c>
      <c r="M502" s="19">
        <v>2.8500000000000001E-2</v>
      </c>
      <c r="N502" s="19">
        <v>2.4E-2</v>
      </c>
      <c r="O502" s="20">
        <v>0.19950000000000001</v>
      </c>
      <c r="P502" s="20">
        <v>1.17E-2</v>
      </c>
      <c r="Q502" s="19">
        <v>0.19780771686305135</v>
      </c>
      <c r="R502" s="18">
        <v>83.916243334747719</v>
      </c>
      <c r="S502" s="21">
        <v>184674.65586684042</v>
      </c>
      <c r="T502" s="18">
        <v>111.47777897422927</v>
      </c>
      <c r="U502" s="21">
        <v>200.05672975923216</v>
      </c>
      <c r="V502" s="21">
        <v>118025.18992433648</v>
      </c>
      <c r="W502" s="21">
        <v>1685.219821124103</v>
      </c>
      <c r="X502" s="21">
        <v>268006.03755421238</v>
      </c>
      <c r="Y502" s="21">
        <v>2234.8380274406445</v>
      </c>
      <c r="Z502" s="18">
        <v>43.027733614030822</v>
      </c>
      <c r="AA502" s="18">
        <v>40.150705663128896</v>
      </c>
      <c r="AB502" s="21">
        <v>194.99769064361959</v>
      </c>
      <c r="AC502" s="21">
        <v>188.75586860725508</v>
      </c>
      <c r="AD502" s="21">
        <v>1567.6655982905982</v>
      </c>
      <c r="AE502" s="18">
        <v>94.0056922872824</v>
      </c>
      <c r="AH502" s="21">
        <f t="shared" si="33"/>
        <v>1742.1398101209427</v>
      </c>
      <c r="AI502" s="21">
        <f t="shared" si="34"/>
        <v>1554.3676832211158</v>
      </c>
      <c r="AM502" s="20">
        <f t="shared" si="35"/>
        <v>0.69037261870889644</v>
      </c>
      <c r="AN502" s="20">
        <f t="shared" si="36"/>
        <v>1.4760745661479491</v>
      </c>
    </row>
    <row r="503" spans="1:40">
      <c r="A503" s="18" t="s">
        <v>952</v>
      </c>
      <c r="B503" s="18" t="s">
        <v>75</v>
      </c>
      <c r="C503" s="18">
        <v>100.0736</v>
      </c>
      <c r="D503" s="18">
        <v>39.550899999999999</v>
      </c>
      <c r="E503" s="19">
        <v>1.8599999999999998E-2</v>
      </c>
      <c r="F503" s="19">
        <v>3.6600000000000001E-2</v>
      </c>
      <c r="G503" s="18">
        <v>14.949</v>
      </c>
      <c r="H503" s="18">
        <v>0.21329999999999999</v>
      </c>
      <c r="I503" s="18">
        <v>44.637099999999997</v>
      </c>
      <c r="J503" s="18">
        <v>0.31209999999999999</v>
      </c>
      <c r="K503" s="19">
        <v>5.3E-3</v>
      </c>
      <c r="L503" s="19">
        <v>4.7000000000000002E-3</v>
      </c>
      <c r="M503" s="19">
        <v>2.93E-2</v>
      </c>
      <c r="N503" s="19">
        <v>2.46E-2</v>
      </c>
      <c r="O503" s="20">
        <v>0.20380000000000001</v>
      </c>
      <c r="P503" s="20">
        <v>1.47E-2</v>
      </c>
      <c r="Q503" s="19">
        <v>0.20207124158741785</v>
      </c>
      <c r="R503" s="18">
        <v>84.18373604365452</v>
      </c>
      <c r="S503" s="21">
        <v>184874.71801285859</v>
      </c>
      <c r="T503" s="18">
        <v>111.47777897422927</v>
      </c>
      <c r="U503" s="21">
        <v>193.70572246528829</v>
      </c>
      <c r="V503" s="21">
        <v>116199.30085017065</v>
      </c>
      <c r="W503" s="21">
        <v>1651.9181426735806</v>
      </c>
      <c r="X503" s="21">
        <v>269177.73630174366</v>
      </c>
      <c r="Y503" s="21">
        <v>2230.5498828405025</v>
      </c>
      <c r="Z503" s="18">
        <v>39.318446233510933</v>
      </c>
      <c r="AA503" s="18">
        <v>20.511773545294108</v>
      </c>
      <c r="AB503" s="21">
        <v>200.47131003010716</v>
      </c>
      <c r="AC503" s="21">
        <v>193.47476532243644</v>
      </c>
      <c r="AD503" s="21">
        <v>1601.4548818627763</v>
      </c>
      <c r="AE503" s="18">
        <v>118.10971595068816</v>
      </c>
      <c r="AH503" s="21">
        <f t="shared" si="33"/>
        <v>1707.7133340937364</v>
      </c>
      <c r="AI503" s="21">
        <f t="shared" si="34"/>
        <v>1587.8703450649793</v>
      </c>
      <c r="AM503" s="20">
        <f t="shared" si="35"/>
        <v>0.69131994410914366</v>
      </c>
      <c r="AN503" s="20">
        <f t="shared" si="36"/>
        <v>1.4696416601470701</v>
      </c>
    </row>
    <row r="504" spans="1:40">
      <c r="A504" s="18" t="s">
        <v>953</v>
      </c>
      <c r="B504" s="18" t="s">
        <v>75</v>
      </c>
      <c r="C504" s="18">
        <v>99.560100000000006</v>
      </c>
      <c r="D504" s="18">
        <v>40.156700000000001</v>
      </c>
      <c r="E504" s="19">
        <v>1.6E-2</v>
      </c>
      <c r="F504" s="19">
        <v>4.0899999999999999E-2</v>
      </c>
      <c r="G504" s="18">
        <v>11.5609</v>
      </c>
      <c r="H504" s="18">
        <v>0.14560000000000001</v>
      </c>
      <c r="I504" s="18">
        <v>47.308100000000003</v>
      </c>
      <c r="J504" s="18">
        <v>0.23849999999999999</v>
      </c>
      <c r="K504" s="19">
        <v>3.8E-3</v>
      </c>
      <c r="L504" s="19">
        <v>3.7000000000000002E-3</v>
      </c>
      <c r="M504" s="19">
        <v>5.8000000000000003E-2</v>
      </c>
      <c r="N504" s="19">
        <v>0.10539999999999999</v>
      </c>
      <c r="O504" s="20">
        <v>0.3498</v>
      </c>
      <c r="P504" s="20">
        <v>1.2699999999999999E-2</v>
      </c>
      <c r="Q504" s="19">
        <v>0.34683277874032759</v>
      </c>
      <c r="R504" s="18">
        <v>87.943544630480773</v>
      </c>
      <c r="S504" s="21">
        <v>187706.43876187294</v>
      </c>
      <c r="T504" s="18">
        <v>95.894863633745615</v>
      </c>
      <c r="U504" s="21">
        <v>216.46349860192052</v>
      </c>
      <c r="V504" s="21">
        <v>89863.43549392854</v>
      </c>
      <c r="W504" s="21">
        <v>1127.6103214874513</v>
      </c>
      <c r="X504" s="21">
        <v>285284.82510594378</v>
      </c>
      <c r="Y504" s="21">
        <v>1704.5374785564238</v>
      </c>
      <c r="Z504" s="18">
        <v>28.190584091951234</v>
      </c>
      <c r="AA504" s="18">
        <v>16.147566407997491</v>
      </c>
      <c r="AB504" s="21">
        <v>396.83740552034863</v>
      </c>
      <c r="AC504" s="21">
        <v>828.95285630019509</v>
      </c>
      <c r="AD504" s="21">
        <v>2748.7189287320862</v>
      </c>
      <c r="AE504" s="18">
        <v>102.04036684175098</v>
      </c>
      <c r="AH504" s="21">
        <f t="shared" si="33"/>
        <v>1165.6964905956308</v>
      </c>
      <c r="AI504" s="21">
        <f t="shared" si="34"/>
        <v>2725.4025844147682</v>
      </c>
      <c r="AM504" s="20">
        <f t="shared" si="35"/>
        <v>0.86583408721906763</v>
      </c>
      <c r="AN504" s="20">
        <f t="shared" si="36"/>
        <v>1.2971866523780844</v>
      </c>
    </row>
    <row r="505" spans="1:40">
      <c r="A505" s="18" t="s">
        <v>954</v>
      </c>
      <c r="B505" s="18" t="s">
        <v>75</v>
      </c>
      <c r="C505" s="18">
        <v>99.133600000000001</v>
      </c>
      <c r="D505" s="18">
        <v>40.319299999999998</v>
      </c>
      <c r="E505" s="19">
        <v>1.5100000000000001E-2</v>
      </c>
      <c r="F505" s="19">
        <v>4.02E-2</v>
      </c>
      <c r="G505" s="18">
        <v>11.1869</v>
      </c>
      <c r="H505" s="18">
        <v>0.14549999999999999</v>
      </c>
      <c r="I505" s="18">
        <v>47.612499999999997</v>
      </c>
      <c r="J505" s="18">
        <v>0.23400000000000001</v>
      </c>
      <c r="K505" s="19">
        <v>5.4999999999999997E-3</v>
      </c>
      <c r="L505" s="19">
        <v>4.5999999999999999E-3</v>
      </c>
      <c r="M505" s="19">
        <v>6.3399999999999998E-2</v>
      </c>
      <c r="N505" s="19">
        <v>2.0799999999999999E-2</v>
      </c>
      <c r="O505" s="20">
        <v>0.35189999999999999</v>
      </c>
      <c r="P505" s="20">
        <v>0</v>
      </c>
      <c r="Q505" s="19">
        <v>0.34891496523362286</v>
      </c>
      <c r="R505" s="18">
        <v>88.354053581736906</v>
      </c>
      <c r="S505" s="21">
        <v>188466.48794277373</v>
      </c>
      <c r="T505" s="18">
        <v>90.500777554347422</v>
      </c>
      <c r="U505" s="21">
        <v>212.75874434711992</v>
      </c>
      <c r="V505" s="21">
        <v>86956.31538435843</v>
      </c>
      <c r="W505" s="21">
        <v>1126.835863849067</v>
      </c>
      <c r="X505" s="21">
        <v>287120.46637587948</v>
      </c>
      <c r="Y505" s="21">
        <v>1672.3763940553592</v>
      </c>
      <c r="Z505" s="18">
        <v>40.802161185718887</v>
      </c>
      <c r="AA505" s="18">
        <v>20.075352831564448</v>
      </c>
      <c r="AB505" s="21">
        <v>433.78433637913975</v>
      </c>
      <c r="AC505" s="21">
        <v>163.58841945962106</v>
      </c>
      <c r="AD505" s="21">
        <v>2765.2206718719872</v>
      </c>
      <c r="AE505" s="18">
        <v>0</v>
      </c>
      <c r="AH505" s="21">
        <f t="shared" si="33"/>
        <v>1164.8958748740679</v>
      </c>
      <c r="AI505" s="21">
        <f t="shared" si="34"/>
        <v>2741.7643495013062</v>
      </c>
      <c r="AM505" s="20">
        <f t="shared" si="35"/>
        <v>0.83746520715058337</v>
      </c>
      <c r="AN505" s="20">
        <f t="shared" si="36"/>
        <v>1.3396334351623269</v>
      </c>
    </row>
    <row r="506" spans="1:40">
      <c r="A506" s="18" t="s">
        <v>955</v>
      </c>
      <c r="B506" s="18" t="s">
        <v>75</v>
      </c>
      <c r="C506" s="18">
        <v>98.676299999999998</v>
      </c>
      <c r="D506" s="18">
        <v>40.323799999999999</v>
      </c>
      <c r="E506" s="19">
        <v>1.66E-2</v>
      </c>
      <c r="F506" s="19">
        <v>4.07E-2</v>
      </c>
      <c r="G506" s="18">
        <v>11.4719</v>
      </c>
      <c r="H506" s="18">
        <v>0.14960000000000001</v>
      </c>
      <c r="I506" s="18">
        <v>47.316299999999998</v>
      </c>
      <c r="J506" s="18">
        <v>0.23350000000000001</v>
      </c>
      <c r="K506" s="19">
        <v>4.4999999999999997E-3</v>
      </c>
      <c r="L506" s="19">
        <v>4.7999999999999996E-3</v>
      </c>
      <c r="M506" s="19">
        <v>6.0499999999999998E-2</v>
      </c>
      <c r="N506" s="19">
        <v>2.0199999999999999E-2</v>
      </c>
      <c r="O506" s="20">
        <v>0.34379999999999999</v>
      </c>
      <c r="P506" s="20">
        <v>1.4E-2</v>
      </c>
      <c r="Q506" s="19">
        <v>0.34088367447376966</v>
      </c>
      <c r="R506" s="18">
        <v>88.027072009747656</v>
      </c>
      <c r="S506" s="21">
        <v>188487.52251420089</v>
      </c>
      <c r="T506" s="18">
        <v>99.490921020011072</v>
      </c>
      <c r="U506" s="21">
        <v>215.4049973862632</v>
      </c>
      <c r="V506" s="21">
        <v>89171.63418443191</v>
      </c>
      <c r="W506" s="21">
        <v>1158.5886270228209</v>
      </c>
      <c r="X506" s="21">
        <v>285334.27404948336</v>
      </c>
      <c r="Y506" s="21">
        <v>1668.8029402219079</v>
      </c>
      <c r="Z506" s="18">
        <v>33.383586424679088</v>
      </c>
      <c r="AA506" s="18">
        <v>20.948194259023772</v>
      </c>
      <c r="AB506" s="21">
        <v>413.94246610312229</v>
      </c>
      <c r="AC506" s="21">
        <v>158.86952274443968</v>
      </c>
      <c r="AD506" s="21">
        <v>2701.5710911895117</v>
      </c>
      <c r="AE506" s="18">
        <v>112.48544376256015</v>
      </c>
      <c r="AH506" s="21">
        <f t="shared" si="33"/>
        <v>1197.7211194581482</v>
      </c>
      <c r="AI506" s="21">
        <f t="shared" si="34"/>
        <v>2678.6546841675163</v>
      </c>
      <c r="AM506" s="20">
        <f t="shared" si="35"/>
        <v>0.84428521553989555</v>
      </c>
      <c r="AN506" s="20">
        <f t="shared" si="36"/>
        <v>1.3431638103445829</v>
      </c>
    </row>
    <row r="507" spans="1:40">
      <c r="A507" s="18" t="s">
        <v>562</v>
      </c>
      <c r="B507" s="18" t="s">
        <v>75</v>
      </c>
      <c r="C507" s="18">
        <v>99.804100000000005</v>
      </c>
      <c r="D507" s="18">
        <v>39.567500000000003</v>
      </c>
      <c r="E507" s="19">
        <v>2.2100000000000002E-2</v>
      </c>
      <c r="F507" s="19">
        <v>3.6400000000000002E-2</v>
      </c>
      <c r="G507" s="18">
        <v>14.207800000000001</v>
      </c>
      <c r="H507" s="18">
        <v>0.2011</v>
      </c>
      <c r="I507" s="18">
        <v>45.218600000000002</v>
      </c>
      <c r="J507" s="18">
        <v>0.36859999999999998</v>
      </c>
      <c r="K507" s="19">
        <v>5.7000000000000002E-3</v>
      </c>
      <c r="L507" s="19">
        <v>9.5999999999999992E-3</v>
      </c>
      <c r="M507" s="19">
        <v>8.2400000000000001E-2</v>
      </c>
      <c r="N507" s="19">
        <v>2.1899999999999999E-2</v>
      </c>
      <c r="O507" s="20">
        <v>0.2447</v>
      </c>
      <c r="P507" s="20">
        <v>0.24262430233778776</v>
      </c>
      <c r="Q507" s="19">
        <v>1.35E-2</v>
      </c>
      <c r="R507" s="18">
        <v>85.014763190348702</v>
      </c>
      <c r="S507" s="21">
        <v>184952.31220967878</v>
      </c>
      <c r="T507" s="18">
        <v>132.45478039411114</v>
      </c>
      <c r="U507" s="21">
        <v>192.64722124963097</v>
      </c>
      <c r="V507" s="21">
        <v>110437.91736029531</v>
      </c>
      <c r="W507" s="21">
        <v>1557.4343107907039</v>
      </c>
      <c r="X507" s="21">
        <v>272684.390041782</v>
      </c>
      <c r="Y507" s="21">
        <v>2634.3501660205361</v>
      </c>
      <c r="Z507" s="18">
        <v>42.285876137926849</v>
      </c>
      <c r="AA507" s="18">
        <v>41.896388518047544</v>
      </c>
      <c r="AB507" s="21">
        <v>563.78279680821947</v>
      </c>
      <c r="AC507" s="21">
        <v>172.23973010412024</v>
      </c>
      <c r="AD507" s="21">
        <v>1922.8459744446582</v>
      </c>
      <c r="AE507" s="18">
        <v>108.46810648532585</v>
      </c>
      <c r="AH507" s="21">
        <f t="shared" si="33"/>
        <v>1610.0382160630591</v>
      </c>
      <c r="AI507" s="21">
        <f t="shared" si="34"/>
        <v>1906.5351984170775</v>
      </c>
      <c r="AM507" s="20">
        <f t="shared" si="35"/>
        <v>0.77875783351499361</v>
      </c>
      <c r="AN507" s="20">
        <f t="shared" si="36"/>
        <v>1.4578672384869698</v>
      </c>
    </row>
    <row r="508" spans="1:40">
      <c r="A508" s="18" t="s">
        <v>563</v>
      </c>
      <c r="B508" s="18" t="s">
        <v>75</v>
      </c>
      <c r="C508" s="18">
        <v>99.297799999999995</v>
      </c>
      <c r="D508" s="18">
        <v>39.718899999999998</v>
      </c>
      <c r="E508" s="19">
        <v>2.18E-2</v>
      </c>
      <c r="F508" s="19">
        <v>3.1800000000000002E-2</v>
      </c>
      <c r="G508" s="18">
        <v>14.0688</v>
      </c>
      <c r="H508" s="18">
        <v>0.2064</v>
      </c>
      <c r="I508" s="18">
        <v>45.237699999999997</v>
      </c>
      <c r="J508" s="18">
        <v>0.35959999999999998</v>
      </c>
      <c r="K508" s="19">
        <v>7.7999999999999996E-3</v>
      </c>
      <c r="L508" s="19">
        <v>9.7999999999999997E-3</v>
      </c>
      <c r="M508" s="19">
        <v>8.6599999999999996E-2</v>
      </c>
      <c r="N508" s="19"/>
      <c r="O508" s="20">
        <v>0.2379</v>
      </c>
      <c r="P508" s="20">
        <v>0.23588198416902212</v>
      </c>
      <c r="Q508" s="19">
        <v>1.2999999999999999E-2</v>
      </c>
      <c r="R508" s="18">
        <v>85.144925109124387</v>
      </c>
      <c r="S508" s="21">
        <v>185660.008679472</v>
      </c>
      <c r="T508" s="18">
        <v>130.65675170097842</v>
      </c>
      <c r="U508" s="21">
        <v>168.3016932895128</v>
      </c>
      <c r="V508" s="21">
        <v>109357.46362973313</v>
      </c>
      <c r="W508" s="21">
        <v>1598.4805656250683</v>
      </c>
      <c r="X508" s="21">
        <v>272799.5698980756</v>
      </c>
      <c r="Y508" s="21">
        <v>2570.0279970184065</v>
      </c>
      <c r="Z508" s="18">
        <v>57.864883136110421</v>
      </c>
      <c r="AA508" s="18">
        <v>42.769229945506865</v>
      </c>
      <c r="AB508" s="21">
        <v>592.5192985872792</v>
      </c>
      <c r="AC508" s="21">
        <v>0</v>
      </c>
      <c r="AD508" s="21">
        <v>1869.411758563074</v>
      </c>
      <c r="AE508" s="18">
        <v>104.45076920809156</v>
      </c>
      <c r="AH508" s="21">
        <f t="shared" si="33"/>
        <v>1652.4708493058943</v>
      </c>
      <c r="AI508" s="21">
        <f t="shared" si="34"/>
        <v>1853.554244803526</v>
      </c>
      <c r="AM508" s="20">
        <f t="shared" si="35"/>
        <v>0.74939314776939803</v>
      </c>
      <c r="AN508" s="20">
        <f t="shared" si="36"/>
        <v>1.5110727649105835</v>
      </c>
    </row>
    <row r="509" spans="1:40">
      <c r="A509" s="18" t="s">
        <v>564</v>
      </c>
      <c r="B509" s="18" t="s">
        <v>75</v>
      </c>
      <c r="C509" s="18">
        <v>99.155799999999999</v>
      </c>
      <c r="D509" s="18">
        <v>39.7455</v>
      </c>
      <c r="E509" s="19">
        <v>2.1299999999999999E-2</v>
      </c>
      <c r="F509" s="19">
        <v>3.2599999999999997E-2</v>
      </c>
      <c r="G509" s="18">
        <v>14.078900000000001</v>
      </c>
      <c r="H509" s="18">
        <v>0.20960000000000001</v>
      </c>
      <c r="I509" s="18">
        <v>45.221800000000002</v>
      </c>
      <c r="J509" s="18">
        <v>0.3619</v>
      </c>
      <c r="K509" s="19">
        <v>6.3E-3</v>
      </c>
      <c r="L509" s="19">
        <v>1.0800000000000001E-2</v>
      </c>
      <c r="M509" s="19">
        <v>4.19E-2</v>
      </c>
      <c r="N509" s="19">
        <v>2.3E-2</v>
      </c>
      <c r="O509" s="20">
        <v>0.23619999999999999</v>
      </c>
      <c r="P509" s="20">
        <v>0.2341964046268307</v>
      </c>
      <c r="Q509" s="19">
        <v>1.0500000000000001E-2</v>
      </c>
      <c r="R509" s="18">
        <v>85.131396652307885</v>
      </c>
      <c r="S509" s="21">
        <v>185784.34636835248</v>
      </c>
      <c r="T509" s="18">
        <v>127.66003721242384</v>
      </c>
      <c r="U509" s="21">
        <v>172.535698152142</v>
      </c>
      <c r="V509" s="21">
        <v>109435.97141878839</v>
      </c>
      <c r="W509" s="21">
        <v>1623.263210053364</v>
      </c>
      <c r="X509" s="21">
        <v>272703.68719048041</v>
      </c>
      <c r="Y509" s="21">
        <v>2586.4658846522843</v>
      </c>
      <c r="Z509" s="18">
        <v>46.737020994550726</v>
      </c>
      <c r="AA509" s="18">
        <v>47.133437082803482</v>
      </c>
      <c r="AB509" s="21">
        <v>286.68081536728636</v>
      </c>
      <c r="AC509" s="21">
        <v>180.89104074861945</v>
      </c>
      <c r="AD509" s="21">
        <v>1856.0532045926782</v>
      </c>
      <c r="AE509" s="18">
        <v>84.364082821920107</v>
      </c>
      <c r="AH509" s="21">
        <f t="shared" si="33"/>
        <v>1678.0905523959082</v>
      </c>
      <c r="AI509" s="21">
        <f t="shared" si="34"/>
        <v>1840.3090064001381</v>
      </c>
      <c r="AM509" s="20">
        <f t="shared" si="35"/>
        <v>0.74483402678629218</v>
      </c>
      <c r="AN509" s="20">
        <f t="shared" si="36"/>
        <v>1.5333994212690902</v>
      </c>
    </row>
    <row r="510" spans="1:40">
      <c r="A510" s="18" t="s">
        <v>565</v>
      </c>
      <c r="B510" s="18" t="s">
        <v>75</v>
      </c>
      <c r="C510" s="18">
        <v>99.098600000000005</v>
      </c>
      <c r="D510" s="18">
        <v>39.990499999999997</v>
      </c>
      <c r="E510" s="19">
        <v>1.9800000000000002E-2</v>
      </c>
      <c r="F510" s="19">
        <v>8.6699999999999999E-2</v>
      </c>
      <c r="G510" s="18">
        <v>12.956799999999999</v>
      </c>
      <c r="H510" s="18">
        <v>0.19070000000000001</v>
      </c>
      <c r="I510" s="18">
        <v>46.0047</v>
      </c>
      <c r="J510" s="18">
        <v>0.33279999999999998</v>
      </c>
      <c r="K510" s="19">
        <v>1.5599999999999999E-2</v>
      </c>
      <c r="L510" s="19">
        <v>3.4099999999999998E-2</v>
      </c>
      <c r="M510" s="19">
        <v>5.9499999999999997E-2</v>
      </c>
      <c r="N510" s="19">
        <v>2.1499999999999998E-2</v>
      </c>
      <c r="O510" s="20">
        <v>0.2762</v>
      </c>
      <c r="P510" s="20">
        <v>0.27385709973721695</v>
      </c>
      <c r="Q510" s="19">
        <v>1.11E-2</v>
      </c>
      <c r="R510" s="18">
        <v>86.355840008767672</v>
      </c>
      <c r="S510" s="21">
        <v>186929.56192383036</v>
      </c>
      <c r="T510" s="18">
        <v>118.66989374676021</v>
      </c>
      <c r="U510" s="21">
        <v>458.86027698744516</v>
      </c>
      <c r="V510" s="21">
        <v>100713.83378523587</v>
      </c>
      <c r="W510" s="21">
        <v>1476.8907163987431</v>
      </c>
      <c r="X510" s="21">
        <v>277424.85522672458</v>
      </c>
      <c r="Y510" s="21">
        <v>2378.4908715453998</v>
      </c>
      <c r="Z510" s="18"/>
      <c r="AA510" s="18">
        <v>148.8194633818147</v>
      </c>
      <c r="AB510" s="21">
        <v>407.10044187001284</v>
      </c>
      <c r="AC510" s="21">
        <v>169.09379896066599</v>
      </c>
      <c r="AD510" s="21">
        <v>2170.3721215431742</v>
      </c>
      <c r="AE510" s="18">
        <v>89.184887554601261</v>
      </c>
      <c r="AH510" s="21">
        <f t="shared" si="33"/>
        <v>1526.7741810205139</v>
      </c>
      <c r="AI510" s="21">
        <f t="shared" si="34"/>
        <v>2151.961674715149</v>
      </c>
      <c r="AM510" s="20">
        <f t="shared" si="35"/>
        <v>0.78791244902180757</v>
      </c>
      <c r="AN510" s="20">
        <f t="shared" si="36"/>
        <v>1.5159527977817195</v>
      </c>
    </row>
    <row r="511" spans="1:40">
      <c r="A511" s="18" t="s">
        <v>566</v>
      </c>
      <c r="B511" s="18" t="s">
        <v>75</v>
      </c>
      <c r="C511" s="18">
        <v>99.386499999999998</v>
      </c>
      <c r="D511" s="18">
        <v>39.985300000000002</v>
      </c>
      <c r="E511" s="19">
        <v>1.9199999999999998E-2</v>
      </c>
      <c r="F511" s="19">
        <v>3.6999999999999998E-2</v>
      </c>
      <c r="G511" s="18">
        <v>12.989699999999999</v>
      </c>
      <c r="H511" s="18">
        <v>0.19159999999999999</v>
      </c>
      <c r="I511" s="18">
        <v>46.032400000000003</v>
      </c>
      <c r="J511" s="18">
        <v>0.3266</v>
      </c>
      <c r="K511" s="19">
        <v>7.0000000000000001E-3</v>
      </c>
      <c r="L511" s="19">
        <v>4.5999999999999999E-2</v>
      </c>
      <c r="M511" s="19">
        <v>5.4699999999999999E-2</v>
      </c>
      <c r="N511" s="19">
        <v>2.0500000000000001E-2</v>
      </c>
      <c r="O511" s="20">
        <v>0.27889999999999998</v>
      </c>
      <c r="P511" s="20">
        <v>0.276534196657168</v>
      </c>
      <c r="Q511" s="19">
        <v>1.0999999999999999E-2</v>
      </c>
      <c r="R511" s="18">
        <v>86.333035890720339</v>
      </c>
      <c r="S511" s="21">
        <v>186905.25530795901</v>
      </c>
      <c r="T511" s="18">
        <v>115.07383636049472</v>
      </c>
      <c r="U511" s="21">
        <v>195.82272489660289</v>
      </c>
      <c r="V511" s="21">
        <v>100969.56707829698</v>
      </c>
      <c r="W511" s="21">
        <v>1483.860835144201</v>
      </c>
      <c r="X511" s="21">
        <v>277591.89617014519</v>
      </c>
      <c r="Y511" s="21">
        <v>2334.1800440105999</v>
      </c>
      <c r="Z511" s="18">
        <v>51.930023327278583</v>
      </c>
      <c r="AA511" s="18">
        <v>200.75352831564447</v>
      </c>
      <c r="AB511" s="21">
        <v>374.25872555108742</v>
      </c>
      <c r="AC511" s="21">
        <v>161.22897110203039</v>
      </c>
      <c r="AD511" s="21">
        <v>2191.5886484373323</v>
      </c>
      <c r="AE511" s="18">
        <v>88.381420099154383</v>
      </c>
      <c r="AH511" s="21">
        <f t="shared" si="30"/>
        <v>1533.9797225145801</v>
      </c>
      <c r="AI511" s="21">
        <f t="shared" si="31"/>
        <v>2172.9982298264117</v>
      </c>
      <c r="AM511" s="20">
        <f t="shared" si="32"/>
        <v>0.79715496057131063</v>
      </c>
      <c r="AN511" s="20">
        <f t="shared" si="29"/>
        <v>1.5192495787617408</v>
      </c>
    </row>
    <row r="512" spans="1:40">
      <c r="A512" s="18" t="s">
        <v>567</v>
      </c>
      <c r="B512" s="18" t="s">
        <v>75</v>
      </c>
      <c r="C512" s="18">
        <v>99.187799999999996</v>
      </c>
      <c r="D512" s="18">
        <v>39.974699999999999</v>
      </c>
      <c r="E512" s="19">
        <v>1.9300000000000001E-2</v>
      </c>
      <c r="F512" s="19">
        <v>3.7100000000000001E-2</v>
      </c>
      <c r="G512" s="18">
        <v>13.005599999999999</v>
      </c>
      <c r="H512" s="18">
        <v>0.19220000000000001</v>
      </c>
      <c r="I512" s="18">
        <v>46.064100000000003</v>
      </c>
      <c r="J512" s="18">
        <v>0.3276</v>
      </c>
      <c r="K512" s="19">
        <v>6.6E-3</v>
      </c>
      <c r="L512" s="19">
        <v>5.7000000000000002E-3</v>
      </c>
      <c r="M512" s="19">
        <v>5.6500000000000002E-2</v>
      </c>
      <c r="N512" s="19">
        <v>2.1700000000000001E-2</v>
      </c>
      <c r="O512" s="20">
        <v>0.27679999999999999</v>
      </c>
      <c r="P512" s="20">
        <v>0.27445201016387272</v>
      </c>
      <c r="Q512" s="19">
        <v>1.2200000000000001E-2</v>
      </c>
      <c r="R512" s="18">
        <v>86.32672344282949</v>
      </c>
      <c r="S512" s="21">
        <v>186855.70720637502</v>
      </c>
      <c r="T512" s="18">
        <v>115.67317925820565</v>
      </c>
      <c r="U512" s="21">
        <v>196.35197550443155</v>
      </c>
      <c r="V512" s="21">
        <v>101093.15854819583</v>
      </c>
      <c r="W512" s="21">
        <v>1488.5075809745065</v>
      </c>
      <c r="X512" s="21">
        <v>277783.05854943878</v>
      </c>
      <c r="Y512" s="21">
        <v>2341.3269516775031</v>
      </c>
      <c r="Z512" s="18">
        <v>48.96259342286266</v>
      </c>
      <c r="AA512" s="18">
        <v>24.875980682590729</v>
      </c>
      <c r="AB512" s="21">
        <v>386.57436917068446</v>
      </c>
      <c r="AC512" s="21">
        <v>170.66676453239313</v>
      </c>
      <c r="AD512" s="21">
        <v>2175.0869052974313</v>
      </c>
      <c r="AE512" s="18">
        <v>98.023029564516705</v>
      </c>
      <c r="AH512" s="21">
        <f t="shared" si="30"/>
        <v>1538.7834168439579</v>
      </c>
      <c r="AI512" s="21">
        <f t="shared" si="31"/>
        <v>2156.6364647398736</v>
      </c>
      <c r="AM512" s="20">
        <f t="shared" si="32"/>
        <v>0.7915760108682196</v>
      </c>
      <c r="AN512" s="20">
        <f t="shared" si="29"/>
        <v>1.5221439699209198</v>
      </c>
    </row>
    <row r="513" spans="1:40">
      <c r="A513" s="18" t="s">
        <v>568</v>
      </c>
      <c r="B513" s="18" t="s">
        <v>75</v>
      </c>
      <c r="C513" s="18">
        <v>99.167100000000005</v>
      </c>
      <c r="D513" s="18">
        <v>39.932600000000001</v>
      </c>
      <c r="E513" s="19">
        <v>1.9599999999999999E-2</v>
      </c>
      <c r="F513" s="19">
        <v>3.4099999999999998E-2</v>
      </c>
      <c r="G513" s="18">
        <v>13.078900000000001</v>
      </c>
      <c r="H513" s="18">
        <v>0.1948</v>
      </c>
      <c r="I513" s="18">
        <v>46.0334</v>
      </c>
      <c r="J513" s="18">
        <v>0.35949999999999999</v>
      </c>
      <c r="K513" s="19">
        <v>7.1999999999999998E-3</v>
      </c>
      <c r="L513" s="19">
        <v>4.3E-3</v>
      </c>
      <c r="M513" s="19">
        <v>5.21E-2</v>
      </c>
      <c r="N513" s="19">
        <v>2.0799999999999999E-2</v>
      </c>
      <c r="O513" s="20">
        <v>0.25219999999999998</v>
      </c>
      <c r="P513" s="20">
        <v>0.25006068267098513</v>
      </c>
      <c r="Q513" s="19">
        <v>1.0500000000000001E-2</v>
      </c>
      <c r="R513" s="18">
        <v>86.252345245510099</v>
      </c>
      <c r="S513" s="21">
        <v>186658.9171048011</v>
      </c>
      <c r="T513" s="18">
        <v>117.47120795133837</v>
      </c>
      <c r="U513" s="21">
        <v>180.47445726957187</v>
      </c>
      <c r="V513" s="21">
        <v>101662.9229974779</v>
      </c>
      <c r="W513" s="21">
        <v>1508.6434795724967</v>
      </c>
      <c r="X513" s="21">
        <v>277597.92652911338</v>
      </c>
      <c r="Y513" s="21">
        <v>2569.3133062517163</v>
      </c>
      <c r="Z513" s="18">
        <v>53.413738279486537</v>
      </c>
      <c r="AA513" s="18">
        <v>18.76609069037546</v>
      </c>
      <c r="AB513" s="21">
        <v>356.46946254500278</v>
      </c>
      <c r="AC513" s="21">
        <v>163.58841945962106</v>
      </c>
      <c r="AD513" s="21">
        <v>1981.780771372876</v>
      </c>
      <c r="AE513" s="18">
        <v>84.364082821920107</v>
      </c>
      <c r="AH513" s="21">
        <f t="shared" si="30"/>
        <v>1559.5994256045942</v>
      </c>
      <c r="AI513" s="21">
        <f t="shared" si="31"/>
        <v>1964.9700737261419</v>
      </c>
      <c r="AM513" s="20">
        <f t="shared" si="32"/>
        <v>0.72577496697127997</v>
      </c>
      <c r="AN513" s="20">
        <f t="shared" si="29"/>
        <v>1.534088711617396</v>
      </c>
    </row>
    <row r="514" spans="1:40">
      <c r="A514" s="18" t="s">
        <v>569</v>
      </c>
      <c r="B514" s="18" t="s">
        <v>75</v>
      </c>
      <c r="C514" s="18">
        <v>99.179400000000001</v>
      </c>
      <c r="D514" s="18">
        <v>39.897399999999998</v>
      </c>
      <c r="E514" s="19">
        <v>1.9199999999999998E-2</v>
      </c>
      <c r="F514" s="19">
        <v>3.2500000000000001E-2</v>
      </c>
      <c r="G514" s="18">
        <v>13.127700000000001</v>
      </c>
      <c r="H514" s="18">
        <v>0.19389999999999999</v>
      </c>
      <c r="I514" s="18">
        <v>46.047899999999998</v>
      </c>
      <c r="J514" s="18">
        <v>0.36430000000000001</v>
      </c>
      <c r="K514" s="19">
        <v>6.1999999999999998E-3</v>
      </c>
      <c r="L514" s="19">
        <v>4.1999999999999997E-3</v>
      </c>
      <c r="M514" s="19">
        <v>5.21E-2</v>
      </c>
      <c r="N514" s="19"/>
      <c r="O514" s="20">
        <v>0.25469999999999998</v>
      </c>
      <c r="P514" s="20">
        <v>0.2525394761153843</v>
      </c>
      <c r="Q514" s="19"/>
      <c r="R514" s="18">
        <v>86.211868675094749</v>
      </c>
      <c r="S514" s="21">
        <v>186494.38001274876</v>
      </c>
      <c r="T514" s="18">
        <v>115.07383636049472</v>
      </c>
      <c r="U514" s="21">
        <v>172.00644754431337</v>
      </c>
      <c r="V514" s="21">
        <v>102042.24776043784</v>
      </c>
      <c r="W514" s="21">
        <v>1501.6733608270386</v>
      </c>
      <c r="X514" s="21">
        <v>277685.36673415307</v>
      </c>
      <c r="Y514" s="21">
        <v>2603.6184630528523</v>
      </c>
      <c r="Z514" s="18">
        <v>45.995163518446745</v>
      </c>
      <c r="AA514" s="18">
        <v>18.3296699766458</v>
      </c>
      <c r="AB514" s="21">
        <v>356.46946254500278</v>
      </c>
      <c r="AC514" s="21">
        <v>0</v>
      </c>
      <c r="AD514" s="21">
        <v>2001.4257036822821</v>
      </c>
      <c r="AE514" s="18">
        <v>0</v>
      </c>
      <c r="AH514" s="21">
        <f t="shared" si="30"/>
        <v>1552.3938841105278</v>
      </c>
      <c r="AI514" s="21">
        <f t="shared" si="31"/>
        <v>1984.4483654958301</v>
      </c>
      <c r="AM514" s="20">
        <f t="shared" si="32"/>
        <v>0.73547259594985859</v>
      </c>
      <c r="AN514" s="20">
        <f t="shared" si="29"/>
        <v>1.5213246652063626</v>
      </c>
    </row>
    <row r="515" spans="1:40">
      <c r="A515" s="18" t="s">
        <v>570</v>
      </c>
      <c r="B515" s="18" t="s">
        <v>75</v>
      </c>
      <c r="C515" s="18">
        <v>99.441800000000001</v>
      </c>
      <c r="D515" s="18">
        <v>39.822299999999998</v>
      </c>
      <c r="E515" s="19">
        <v>2.29E-2</v>
      </c>
      <c r="F515" s="19">
        <v>3.9100000000000003E-2</v>
      </c>
      <c r="G515" s="18">
        <v>13.1031</v>
      </c>
      <c r="H515" s="18">
        <v>0.1943</v>
      </c>
      <c r="I515" s="18">
        <v>45.936399999999999</v>
      </c>
      <c r="J515" s="18">
        <v>0.36820000000000003</v>
      </c>
      <c r="K515" s="19">
        <v>7.7999999999999996E-3</v>
      </c>
      <c r="L515" s="19">
        <v>3.9899999999999998E-2</v>
      </c>
      <c r="M515" s="19">
        <v>5.62E-2</v>
      </c>
      <c r="N515" s="19"/>
      <c r="O515" s="20">
        <v>0.25559999999999999</v>
      </c>
      <c r="P515" s="20">
        <v>0.25343184175536798</v>
      </c>
      <c r="Q515" s="19">
        <v>9.7999999999999997E-3</v>
      </c>
      <c r="R515" s="18">
        <v>86.205345338466813</v>
      </c>
      <c r="S515" s="21">
        <v>186143.33638737572</v>
      </c>
      <c r="T515" s="18">
        <v>137.24952357579841</v>
      </c>
      <c r="U515" s="21">
        <v>206.93698766100471</v>
      </c>
      <c r="V515" s="21">
        <v>101851.03076927361</v>
      </c>
      <c r="W515" s="21">
        <v>1504.7711913805756</v>
      </c>
      <c r="X515" s="21">
        <v>277012.98170919303</v>
      </c>
      <c r="Y515" s="21">
        <v>2631.4914029537749</v>
      </c>
      <c r="Z515" s="18">
        <v>57.864883136110421</v>
      </c>
      <c r="AA515" s="18">
        <v>174.13186477813508</v>
      </c>
      <c r="AB515" s="21">
        <v>384.52176190075164</v>
      </c>
      <c r="AC515" s="21">
        <v>1134.8946600011211</v>
      </c>
      <c r="AD515" s="21">
        <v>2008.4978793136684</v>
      </c>
      <c r="AE515" s="18">
        <v>78.739810633792104</v>
      </c>
      <c r="AH515" s="21">
        <f t="shared" si="30"/>
        <v>1555.5963469967794</v>
      </c>
      <c r="AI515" s="21">
        <f t="shared" si="31"/>
        <v>1991.460550532918</v>
      </c>
      <c r="AM515" s="20">
        <f t="shared" si="32"/>
        <v>0.73847650764884132</v>
      </c>
      <c r="AN515" s="20">
        <f t="shared" ref="AN515:AN554" si="37">AH515/V515*100</f>
        <v>1.5273250896406945</v>
      </c>
    </row>
    <row r="516" spans="1:40">
      <c r="A516" s="18" t="s">
        <v>571</v>
      </c>
      <c r="B516" s="18" t="s">
        <v>75</v>
      </c>
      <c r="C516" s="18">
        <v>100.43770000000001</v>
      </c>
      <c r="D516" s="18">
        <v>39.069000000000003</v>
      </c>
      <c r="E516" s="19">
        <v>2.1299999999999999E-2</v>
      </c>
      <c r="F516" s="19">
        <v>3.95E-2</v>
      </c>
      <c r="G516" s="18">
        <v>16.607299999999999</v>
      </c>
      <c r="H516" s="18">
        <v>0.2387</v>
      </c>
      <c r="I516" s="18">
        <v>43.340299999999999</v>
      </c>
      <c r="J516" s="18">
        <v>0.30890000000000001</v>
      </c>
      <c r="K516" s="19">
        <v>5.0000000000000001E-3</v>
      </c>
      <c r="L516" s="19">
        <v>3.0999999999999999E-3</v>
      </c>
      <c r="M516" s="19">
        <v>1.6E-2</v>
      </c>
      <c r="N516" s="19"/>
      <c r="O516" s="20">
        <v>0.18340000000000001</v>
      </c>
      <c r="P516" s="20">
        <v>0.18184428708112088</v>
      </c>
      <c r="Q516" s="19">
        <v>1.1900000000000001E-2</v>
      </c>
      <c r="R516" s="18">
        <v>82.306934584082441</v>
      </c>
      <c r="S516" s="21">
        <v>182622.14913047169</v>
      </c>
      <c r="T516" s="18">
        <v>127.66003721242384</v>
      </c>
      <c r="U516" s="21">
        <v>209.05399009231934</v>
      </c>
      <c r="V516" s="21">
        <v>129089.34704722985</v>
      </c>
      <c r="W516" s="21">
        <v>1848.6303828231773</v>
      </c>
      <c r="X516" s="21">
        <v>261357.56679171501</v>
      </c>
      <c r="Y516" s="21">
        <v>2207.6797783064126</v>
      </c>
      <c r="Z516" s="18">
        <v>37.092873805198991</v>
      </c>
      <c r="AA516" s="18">
        <v>13.529042125619519</v>
      </c>
      <c r="AB516" s="21">
        <v>109.47238772975135</v>
      </c>
      <c r="AC516" s="21">
        <v>1222.9807320178402</v>
      </c>
      <c r="AD516" s="21">
        <v>1441.1522342180235</v>
      </c>
      <c r="AE516" s="18">
        <v>95.612627198176128</v>
      </c>
      <c r="AH516" s="21">
        <f t="shared" si="30"/>
        <v>1911.0697273707217</v>
      </c>
      <c r="AI516" s="21">
        <f t="shared" si="31"/>
        <v>1428.927484224324</v>
      </c>
      <c r="AM516" s="20">
        <f t="shared" si="32"/>
        <v>0.71181180324930426</v>
      </c>
      <c r="AN516" s="20">
        <f t="shared" si="37"/>
        <v>1.4804240404682809</v>
      </c>
    </row>
    <row r="517" spans="1:40">
      <c r="A517" s="18" t="s">
        <v>572</v>
      </c>
      <c r="B517" s="18" t="s">
        <v>75</v>
      </c>
      <c r="C517" s="18">
        <v>99.708600000000004</v>
      </c>
      <c r="D517" s="18">
        <v>39.254399999999997</v>
      </c>
      <c r="E517" s="19">
        <v>2.1899999999999999E-2</v>
      </c>
      <c r="F517" s="19">
        <v>3.7400000000000003E-2</v>
      </c>
      <c r="G517" s="18">
        <v>16.508099999999999</v>
      </c>
      <c r="H517" s="18">
        <v>0.2432</v>
      </c>
      <c r="I517" s="18">
        <v>43.406500000000001</v>
      </c>
      <c r="J517" s="18">
        <v>0.29699999999999999</v>
      </c>
      <c r="K517" s="19">
        <v>5.0000000000000001E-3</v>
      </c>
      <c r="L517" s="19">
        <v>3.0000000000000001E-3</v>
      </c>
      <c r="M517" s="19">
        <v>1.84E-2</v>
      </c>
      <c r="N517" s="19">
        <v>2.58E-2</v>
      </c>
      <c r="O517" s="20">
        <v>0.1794</v>
      </c>
      <c r="P517" s="20">
        <v>0.17787821757008224</v>
      </c>
      <c r="Q517" s="19"/>
      <c r="R517" s="18">
        <v>82.416142890584069</v>
      </c>
      <c r="S517" s="21">
        <v>183488.77347327003</v>
      </c>
      <c r="T517" s="18">
        <v>131.25609459868932</v>
      </c>
      <c r="U517" s="21">
        <v>197.93972732791755</v>
      </c>
      <c r="V517" s="21">
        <v>128318.26064383585</v>
      </c>
      <c r="W517" s="21">
        <v>1883.4809765504681</v>
      </c>
      <c r="X517" s="21">
        <v>261756.77655541329</v>
      </c>
      <c r="Y517" s="21">
        <v>2122.6315770702636</v>
      </c>
      <c r="Z517" s="18">
        <v>37.092873805198991</v>
      </c>
      <c r="AA517" s="18">
        <v>13.092621411889857</v>
      </c>
      <c r="AB517" s="21">
        <v>125.89324588921406</v>
      </c>
      <c r="AC517" s="21">
        <v>202.91255875279919</v>
      </c>
      <c r="AD517" s="21">
        <v>1409.7203425229741</v>
      </c>
      <c r="AE517" s="18">
        <v>0</v>
      </c>
      <c r="AH517" s="21">
        <f t="shared" si="30"/>
        <v>1947.0974348410537</v>
      </c>
      <c r="AI517" s="21">
        <f t="shared" si="31"/>
        <v>1397.762217392823</v>
      </c>
      <c r="AM517" s="20">
        <f t="shared" si="32"/>
        <v>0.69107231807802294</v>
      </c>
      <c r="AN517" s="20">
        <f t="shared" si="37"/>
        <v>1.5173969979576625</v>
      </c>
    </row>
    <row r="518" spans="1:40">
      <c r="A518" s="18" t="s">
        <v>573</v>
      </c>
      <c r="B518" s="18" t="s">
        <v>75</v>
      </c>
      <c r="C518" s="18">
        <v>100.0277</v>
      </c>
      <c r="D518" s="18">
        <v>39.159199999999998</v>
      </c>
      <c r="E518" s="19">
        <v>2.1499999999999998E-2</v>
      </c>
      <c r="F518" s="19">
        <v>3.6600000000000001E-2</v>
      </c>
      <c r="G518" s="18">
        <v>16.5154</v>
      </c>
      <c r="H518" s="18">
        <v>0.2402</v>
      </c>
      <c r="I518" s="18">
        <v>43.328000000000003</v>
      </c>
      <c r="J518" s="18">
        <v>0.29870000000000002</v>
      </c>
      <c r="K518" s="19">
        <v>4.8999999999999998E-3</v>
      </c>
      <c r="L518" s="19">
        <v>3.0000000000000001E-3</v>
      </c>
      <c r="M518" s="19">
        <v>6.4000000000000001E-2</v>
      </c>
      <c r="N518" s="19">
        <v>2.47E-2</v>
      </c>
      <c r="O518" s="20">
        <v>0.1772</v>
      </c>
      <c r="P518" s="20">
        <v>0.17569687933901099</v>
      </c>
      <c r="Q518" s="19"/>
      <c r="R518" s="18">
        <v>82.383479859517877</v>
      </c>
      <c r="S518" s="21">
        <v>183043.77542885579</v>
      </c>
      <c r="T518" s="18">
        <v>128.85872300784564</v>
      </c>
      <c r="U518" s="21">
        <v>193.70572246528829</v>
      </c>
      <c r="V518" s="21">
        <v>128375.00389731141</v>
      </c>
      <c r="W518" s="21">
        <v>1860.247247398941</v>
      </c>
      <c r="X518" s="21">
        <v>261283.39337640555</v>
      </c>
      <c r="Y518" s="21">
        <v>2134.7813201039994</v>
      </c>
      <c r="Z518" s="18">
        <v>36.35101632909501</v>
      </c>
      <c r="AA518" s="18">
        <v>13.092621411889857</v>
      </c>
      <c r="AB518" s="21">
        <v>437.88955091900539</v>
      </c>
      <c r="AC518" s="21">
        <v>194.26124810830001</v>
      </c>
      <c r="AD518" s="21">
        <v>1392.4328020906964</v>
      </c>
      <c r="AE518" s="18">
        <v>1017.9932660511694</v>
      </c>
      <c r="AH518" s="21">
        <f t="shared" ref="AH518:AH581" si="38">W518*AH$3</f>
        <v>1923.0789631941657</v>
      </c>
      <c r="AI518" s="21">
        <f t="shared" ref="AI518:AI581" si="39">AD518*AI$3</f>
        <v>1380.6213206354971</v>
      </c>
      <c r="AM518" s="20">
        <f t="shared" si="32"/>
        <v>0.68413673018102816</v>
      </c>
      <c r="AN518" s="20">
        <f t="shared" si="37"/>
        <v>1.4980166736605967</v>
      </c>
    </row>
    <row r="519" spans="1:40">
      <c r="A519" s="18" t="s">
        <v>574</v>
      </c>
      <c r="B519" s="18" t="s">
        <v>75</v>
      </c>
      <c r="C519" s="18">
        <v>100.4808</v>
      </c>
      <c r="D519" s="18">
        <v>39.320900000000002</v>
      </c>
      <c r="E519" s="19">
        <v>2.0400000000000001E-2</v>
      </c>
      <c r="F519" s="19">
        <v>3.9E-2</v>
      </c>
      <c r="G519" s="18">
        <v>15.405900000000001</v>
      </c>
      <c r="H519" s="18">
        <v>0.22359999999999999</v>
      </c>
      <c r="I519" s="18">
        <v>44.247300000000003</v>
      </c>
      <c r="J519" s="18">
        <v>0.33079999999999998</v>
      </c>
      <c r="K519" s="19">
        <v>6.1000000000000004E-3</v>
      </c>
      <c r="L519" s="19">
        <v>8.8999999999999999E-3</v>
      </c>
      <c r="M519" s="19">
        <v>3.4500000000000003E-2</v>
      </c>
      <c r="N519" s="19"/>
      <c r="O519" s="20">
        <v>0.19919999999999999</v>
      </c>
      <c r="P519" s="20">
        <v>0.19751026164972341</v>
      </c>
      <c r="Q519" s="19">
        <v>1.2200000000000001E-2</v>
      </c>
      <c r="R519" s="18">
        <v>83.659192745013883</v>
      </c>
      <c r="S519" s="21">
        <v>183799.61769547121</v>
      </c>
      <c r="T519" s="18">
        <v>122.26595113302567</v>
      </c>
      <c r="U519" s="21">
        <v>206.40773705317605</v>
      </c>
      <c r="V519" s="21">
        <v>119750.80667386741</v>
      </c>
      <c r="W519" s="21">
        <v>1731.6872794271574</v>
      </c>
      <c r="X519" s="21">
        <v>266827.10237591923</v>
      </c>
      <c r="Y519" s="21">
        <v>2364.1970562115935</v>
      </c>
      <c r="Z519" s="18">
        <v>45.253306042342771</v>
      </c>
      <c r="AA519" s="18">
        <v>38.841443521939908</v>
      </c>
      <c r="AB519" s="21">
        <v>236.04983604227635</v>
      </c>
      <c r="AC519" s="21">
        <v>1188.3754894398435</v>
      </c>
      <c r="AD519" s="21">
        <v>1565.3082064134694</v>
      </c>
      <c r="AE519" s="18">
        <v>98.023029564516705</v>
      </c>
      <c r="AH519" s="21">
        <f t="shared" si="38"/>
        <v>1790.1767534147189</v>
      </c>
      <c r="AI519" s="21">
        <f t="shared" si="39"/>
        <v>1552.0302882087531</v>
      </c>
      <c r="AM519" s="20">
        <f t="shared" ref="AM519:AM582" si="40">AD519/(X519/V519)/1000</f>
        <v>0.70250330173414333</v>
      </c>
      <c r="AN519" s="20">
        <f t="shared" si="37"/>
        <v>1.4949183250933205</v>
      </c>
    </row>
    <row r="520" spans="1:40">
      <c r="A520" s="18" t="s">
        <v>575</v>
      </c>
      <c r="B520" s="18" t="s">
        <v>75</v>
      </c>
      <c r="C520" s="18">
        <v>99.998999999999995</v>
      </c>
      <c r="D520" s="18">
        <v>39.510399999999997</v>
      </c>
      <c r="E520" s="19">
        <v>2.0299999999999999E-2</v>
      </c>
      <c r="F520" s="19">
        <v>3.6200000000000003E-2</v>
      </c>
      <c r="G520" s="18">
        <v>15.260199999999999</v>
      </c>
      <c r="H520" s="18">
        <v>0.22500000000000001</v>
      </c>
      <c r="I520" s="18">
        <v>44.250399999999999</v>
      </c>
      <c r="J520" s="18">
        <v>0.31819999999999998</v>
      </c>
      <c r="K520" s="19">
        <v>5.1999999999999998E-3</v>
      </c>
      <c r="L520" s="19">
        <v>8.6E-3</v>
      </c>
      <c r="M520" s="19">
        <v>3.9100000000000003E-2</v>
      </c>
      <c r="N520" s="19">
        <v>2.3099999999999999E-2</v>
      </c>
      <c r="O520" s="20">
        <v>0.19139999999999999</v>
      </c>
      <c r="P520" s="20">
        <v>0.18977642610319809</v>
      </c>
      <c r="Q520" s="19"/>
      <c r="R520" s="18">
        <v>83.789632883865323</v>
      </c>
      <c r="S520" s="21">
        <v>184685.4068700143</v>
      </c>
      <c r="T520" s="18">
        <v>121.66660823531475</v>
      </c>
      <c r="U520" s="21">
        <v>191.58872003397366</v>
      </c>
      <c r="V520" s="21">
        <v>118618.27351888246</v>
      </c>
      <c r="W520" s="21">
        <v>1742.5296863645367</v>
      </c>
      <c r="X520" s="21">
        <v>266845.79648872081</v>
      </c>
      <c r="Y520" s="21">
        <v>2274.1460196086123</v>
      </c>
      <c r="Z520" s="18">
        <v>38.576588757406945</v>
      </c>
      <c r="AA520" s="18">
        <v>37.53218138075092</v>
      </c>
      <c r="AB520" s="21">
        <v>267.52314751457988</v>
      </c>
      <c r="AC520" s="21">
        <v>181.67752353448302</v>
      </c>
      <c r="AD520" s="21">
        <v>1504.0160176081224</v>
      </c>
      <c r="AE520" s="18">
        <v>899.08008264503428</v>
      </c>
      <c r="AH520" s="21">
        <f t="shared" si="38"/>
        <v>1801.3853735165999</v>
      </c>
      <c r="AI520" s="21">
        <f t="shared" si="39"/>
        <v>1491.2580178873259</v>
      </c>
      <c r="AM520" s="20">
        <f t="shared" si="40"/>
        <v>0.66856508778080548</v>
      </c>
      <c r="AN520" s="20">
        <f t="shared" si="37"/>
        <v>1.5186406951285152</v>
      </c>
    </row>
    <row r="521" spans="1:40">
      <c r="A521" s="18" t="s">
        <v>576</v>
      </c>
      <c r="B521" s="18" t="s">
        <v>75</v>
      </c>
      <c r="C521" s="18">
        <v>99.796999999999997</v>
      </c>
      <c r="D521" s="18">
        <v>39.520200000000003</v>
      </c>
      <c r="E521" s="19">
        <v>2.1000000000000001E-2</v>
      </c>
      <c r="F521" s="19">
        <v>3.7400000000000003E-2</v>
      </c>
      <c r="G521" s="18">
        <v>15.3111</v>
      </c>
      <c r="H521" s="18">
        <v>0.2235</v>
      </c>
      <c r="I521" s="18">
        <v>44.32</v>
      </c>
      <c r="J521" s="18">
        <v>0.32250000000000001</v>
      </c>
      <c r="K521" s="19">
        <v>5.7999999999999996E-3</v>
      </c>
      <c r="L521" s="19">
        <v>0</v>
      </c>
      <c r="M521" s="19">
        <v>3.85E-2</v>
      </c>
      <c r="N521" s="19"/>
      <c r="O521" s="20">
        <v>0.18890000000000001</v>
      </c>
      <c r="P521" s="20">
        <v>0.18729763265879898</v>
      </c>
      <c r="Q521" s="19">
        <v>1.12E-2</v>
      </c>
      <c r="R521" s="18">
        <v>83.765736501321157</v>
      </c>
      <c r="S521" s="21">
        <v>184731.21549223343</v>
      </c>
      <c r="T521" s="18">
        <v>125.86200851929112</v>
      </c>
      <c r="U521" s="21">
        <v>197.93972732791755</v>
      </c>
      <c r="V521" s="21">
        <v>119013.92168352718</v>
      </c>
      <c r="W521" s="21">
        <v>1730.912821788773</v>
      </c>
      <c r="X521" s="21">
        <v>267265.50947291113</v>
      </c>
      <c r="Y521" s="21">
        <v>2304.8777225762965</v>
      </c>
      <c r="Z521" s="18">
        <v>43.027733614030822</v>
      </c>
      <c r="AA521" s="18">
        <v>0</v>
      </c>
      <c r="AB521" s="21">
        <v>263.41793297471418</v>
      </c>
      <c r="AC521" s="21">
        <v>0</v>
      </c>
      <c r="AD521" s="21">
        <v>1484.3710852987169</v>
      </c>
      <c r="AE521" s="18">
        <v>89.98835501004811</v>
      </c>
      <c r="AH521" s="21">
        <f t="shared" si="38"/>
        <v>1789.3761376931559</v>
      </c>
      <c r="AI521" s="21">
        <f t="shared" si="39"/>
        <v>1471.7797261176381</v>
      </c>
      <c r="AM521" s="20">
        <f t="shared" si="40"/>
        <v>0.6609937228467534</v>
      </c>
      <c r="AN521" s="20">
        <f t="shared" si="37"/>
        <v>1.5035015335864064</v>
      </c>
    </row>
    <row r="522" spans="1:40">
      <c r="A522" s="18" t="s">
        <v>577</v>
      </c>
      <c r="B522" s="18" t="s">
        <v>75</v>
      </c>
      <c r="C522" s="18">
        <v>100.22709999999999</v>
      </c>
      <c r="D522" s="18">
        <v>39.191000000000003</v>
      </c>
      <c r="E522" s="19">
        <v>2.1999999999999999E-2</v>
      </c>
      <c r="F522" s="19">
        <v>3.6499999999999998E-2</v>
      </c>
      <c r="G522" s="18">
        <v>16.731999999999999</v>
      </c>
      <c r="H522" s="18">
        <v>0.2417</v>
      </c>
      <c r="I522" s="18">
        <v>43.2318</v>
      </c>
      <c r="J522" s="18">
        <v>0.3034</v>
      </c>
      <c r="K522" s="19">
        <v>4.1999999999999997E-3</v>
      </c>
      <c r="L522" s="19">
        <v>8.0000000000000002E-3</v>
      </c>
      <c r="M522" s="19">
        <v>1.6199999999999999E-2</v>
      </c>
      <c r="N522" s="19">
        <v>2.53E-2</v>
      </c>
      <c r="O522" s="20">
        <v>0.17599999999999999</v>
      </c>
      <c r="P522" s="20">
        <v>0.17450705848569939</v>
      </c>
      <c r="Q522" s="19">
        <v>1.1900000000000001E-2</v>
      </c>
      <c r="R522" s="18">
        <v>82.161024066795449</v>
      </c>
      <c r="S522" s="21">
        <v>183192.41973360765</v>
      </c>
      <c r="T522" s="18">
        <v>131.85543749640021</v>
      </c>
      <c r="U522" s="21">
        <v>193.1764718574596</v>
      </c>
      <c r="V522" s="21">
        <v>130058.64618536727</v>
      </c>
      <c r="W522" s="21">
        <v>1871.8641119747044</v>
      </c>
      <c r="X522" s="21">
        <v>260703.27284365974</v>
      </c>
      <c r="Y522" s="21">
        <v>2168.3717861384448</v>
      </c>
      <c r="Z522" s="18">
        <v>31.158013996367149</v>
      </c>
      <c r="AA522" s="18">
        <v>34.913657098372951</v>
      </c>
      <c r="AB522" s="21">
        <v>110.84079257637323</v>
      </c>
      <c r="AC522" s="21">
        <v>198.9801448234814</v>
      </c>
      <c r="AD522" s="21">
        <v>1383.0032345821817</v>
      </c>
      <c r="AE522" s="18">
        <v>95.612627198176128</v>
      </c>
      <c r="AH522" s="21">
        <f t="shared" si="38"/>
        <v>1935.0881990176097</v>
      </c>
      <c r="AI522" s="21">
        <f t="shared" si="39"/>
        <v>1371.2717405860469</v>
      </c>
      <c r="AM522" s="20">
        <f t="shared" si="40"/>
        <v>0.6899473351360994</v>
      </c>
      <c r="AN522" s="20">
        <f t="shared" si="37"/>
        <v>1.4878581745804178</v>
      </c>
    </row>
    <row r="523" spans="1:40">
      <c r="A523" s="18" t="s">
        <v>578</v>
      </c>
      <c r="B523" s="18" t="s">
        <v>75</v>
      </c>
      <c r="C523" s="18">
        <v>100.0745</v>
      </c>
      <c r="D523" s="18">
        <v>39.2408</v>
      </c>
      <c r="E523" s="19">
        <v>2.24E-2</v>
      </c>
      <c r="F523" s="19">
        <v>3.5999999999999997E-2</v>
      </c>
      <c r="G523" s="18">
        <v>16.587599999999998</v>
      </c>
      <c r="H523" s="18">
        <v>0.2452</v>
      </c>
      <c r="I523" s="18">
        <v>43.247799999999998</v>
      </c>
      <c r="J523" s="18">
        <v>0.29320000000000002</v>
      </c>
      <c r="K523" s="19">
        <v>6.7999999999999996E-3</v>
      </c>
      <c r="L523" s="19">
        <v>3.5999999999999999E-3</v>
      </c>
      <c r="M523" s="19">
        <v>1.9900000000000001E-2</v>
      </c>
      <c r="N523" s="19"/>
      <c r="O523" s="20">
        <v>0.16850000000000001</v>
      </c>
      <c r="P523" s="20">
        <v>0.16707067815250201</v>
      </c>
      <c r="Q523" s="19">
        <v>1.26E-2</v>
      </c>
      <c r="R523" s="18">
        <v>82.293101333633899</v>
      </c>
      <c r="S523" s="21">
        <v>183425.20232406803</v>
      </c>
      <c r="T523" s="18">
        <v>134.25280908724386</v>
      </c>
      <c r="U523" s="21">
        <v>190.53021881831631</v>
      </c>
      <c r="V523" s="21">
        <v>128936.21799333001</v>
      </c>
      <c r="W523" s="21">
        <v>1898.9701293181529</v>
      </c>
      <c r="X523" s="21">
        <v>260799.75858715174</v>
      </c>
      <c r="Y523" s="21">
        <v>2095.4733279360316</v>
      </c>
      <c r="Z523" s="18">
        <v>50.446308375070622</v>
      </c>
      <c r="AA523" s="18">
        <v>15.711145694267829</v>
      </c>
      <c r="AB523" s="21">
        <v>136.15628223887825</v>
      </c>
      <c r="AC523" s="21">
        <v>909.96058324414207</v>
      </c>
      <c r="AD523" s="21">
        <v>1324.0684376539639</v>
      </c>
      <c r="AE523" s="18">
        <v>101.23689938630413</v>
      </c>
      <c r="AH523" s="21">
        <f t="shared" si="38"/>
        <v>1963.1097492723125</v>
      </c>
      <c r="AI523" s="21">
        <f t="shared" si="39"/>
        <v>1312.8368652769825</v>
      </c>
      <c r="AM523" s="20">
        <f t="shared" si="40"/>
        <v>0.65460327739678315</v>
      </c>
      <c r="AN523" s="20">
        <f t="shared" si="37"/>
        <v>1.5225433007301843</v>
      </c>
    </row>
    <row r="524" spans="1:40">
      <c r="A524" s="18" t="s">
        <v>579</v>
      </c>
      <c r="B524" s="18" t="s">
        <v>75</v>
      </c>
      <c r="C524" s="18">
        <v>99.817400000000006</v>
      </c>
      <c r="D524" s="18">
        <v>39.271700000000003</v>
      </c>
      <c r="E524" s="19">
        <v>2.3800000000000002E-2</v>
      </c>
      <c r="F524" s="19">
        <v>3.6700000000000003E-2</v>
      </c>
      <c r="G524" s="18">
        <v>16.590299999999999</v>
      </c>
      <c r="H524" s="18">
        <v>0.24709999999999999</v>
      </c>
      <c r="I524" s="18">
        <v>43.299100000000003</v>
      </c>
      <c r="J524" s="18">
        <v>0.29899999999999999</v>
      </c>
      <c r="K524" s="19">
        <v>5.1999999999999998E-3</v>
      </c>
      <c r="L524" s="19">
        <v>3.3E-3</v>
      </c>
      <c r="M524" s="19">
        <v>2.2700000000000001E-2</v>
      </c>
      <c r="N524" s="19">
        <v>2.5000000000000001E-2</v>
      </c>
      <c r="O524" s="20">
        <v>0.16589999999999999</v>
      </c>
      <c r="P524" s="20">
        <v>0.16449273297032688</v>
      </c>
      <c r="Q524" s="19">
        <v>1.01E-2</v>
      </c>
      <c r="R524" s="18">
        <v>82.307999115400904</v>
      </c>
      <c r="S524" s="21">
        <v>183569.63971453442</v>
      </c>
      <c r="T524" s="18">
        <v>142.6436096551966</v>
      </c>
      <c r="U524" s="21">
        <v>194.23497307311695</v>
      </c>
      <c r="V524" s="21">
        <v>128957.20522406757</v>
      </c>
      <c r="W524" s="21">
        <v>1913.6848244474534</v>
      </c>
      <c r="X524" s="21">
        <v>261109.11600222305</v>
      </c>
      <c r="Y524" s="21">
        <v>2136.92539240407</v>
      </c>
      <c r="Z524" s="18">
        <v>38.576588757406945</v>
      </c>
      <c r="AA524" s="18">
        <v>14.401883553078843</v>
      </c>
      <c r="AB524" s="21">
        <v>155.31395009158473</v>
      </c>
      <c r="AC524" s="21">
        <v>196.62069646589072</v>
      </c>
      <c r="AD524" s="21">
        <v>1303.6377080521816</v>
      </c>
      <c r="AE524" s="18">
        <v>81.15021300013268</v>
      </c>
      <c r="AH524" s="21">
        <f t="shared" si="38"/>
        <v>1978.3214479820081</v>
      </c>
      <c r="AI524" s="21">
        <f t="shared" si="39"/>
        <v>1292.5794418365067</v>
      </c>
      <c r="AM524" s="20">
        <f t="shared" si="40"/>
        <v>0.6438437616773478</v>
      </c>
      <c r="AN524" s="20">
        <f t="shared" si="37"/>
        <v>1.5340914410672957</v>
      </c>
    </row>
    <row r="525" spans="1:40">
      <c r="A525" s="18" t="s">
        <v>580</v>
      </c>
      <c r="B525" s="18" t="s">
        <v>90</v>
      </c>
      <c r="C525" s="18">
        <v>99.999600000000001</v>
      </c>
      <c r="D525" s="18">
        <v>39.810200000000002</v>
      </c>
      <c r="E525" s="19">
        <v>1.4200000000000001E-2</v>
      </c>
      <c r="F525" s="19">
        <v>4.4499999999999998E-2</v>
      </c>
      <c r="G525" s="18">
        <v>13.430099999999999</v>
      </c>
      <c r="H525" s="18">
        <v>0.19750000000000001</v>
      </c>
      <c r="I525" s="18">
        <v>45.860199999999999</v>
      </c>
      <c r="J525" s="18">
        <v>0.33250000000000002</v>
      </c>
      <c r="K525" s="19">
        <v>5.1999999999999998E-3</v>
      </c>
      <c r="L525" s="19">
        <v>8.9999999999999993E-3</v>
      </c>
      <c r="M525" s="19">
        <v>7.0499999999999993E-2</v>
      </c>
      <c r="N525" s="19">
        <v>2.3400000000000001E-2</v>
      </c>
      <c r="O525" s="20">
        <v>0.19270000000000001</v>
      </c>
      <c r="P525" s="20">
        <v>0.19106539869428568</v>
      </c>
      <c r="Q525" s="19">
        <v>1.01E-2</v>
      </c>
      <c r="R525" s="18">
        <v>85.889485722470667</v>
      </c>
      <c r="S525" s="21">
        <v>186086.77676198276</v>
      </c>
      <c r="T525" s="18">
        <v>85.106691474949244</v>
      </c>
      <c r="U525" s="21">
        <v>235.51652048375212</v>
      </c>
      <c r="V525" s="21">
        <v>104392.81760304212</v>
      </c>
      <c r="W525" s="21">
        <v>1529.5538358088711</v>
      </c>
      <c r="X525" s="21">
        <v>276553.46835581225</v>
      </c>
      <c r="Y525" s="21">
        <v>2376.3467992453293</v>
      </c>
      <c r="Z525" s="18">
        <v>38.576588757406945</v>
      </c>
      <c r="AA525" s="18">
        <v>39.277864235669568</v>
      </c>
      <c r="AB525" s="21">
        <v>482.36270843421687</v>
      </c>
      <c r="AC525" s="21">
        <v>184.03697189207369</v>
      </c>
      <c r="AD525" s="21">
        <v>1514.231382409014</v>
      </c>
      <c r="AE525" s="18">
        <v>81.15021300013268</v>
      </c>
      <c r="AH525" s="21">
        <f t="shared" si="38"/>
        <v>1581.2160500867933</v>
      </c>
      <c r="AI525" s="21">
        <f t="shared" si="39"/>
        <v>1501.3867296075641</v>
      </c>
      <c r="AM525" s="20">
        <f t="shared" si="40"/>
        <v>0.57158885568286633</v>
      </c>
      <c r="AN525" s="20">
        <f t="shared" si="37"/>
        <v>1.5146789658455535</v>
      </c>
    </row>
    <row r="526" spans="1:40">
      <c r="A526" s="18" t="s">
        <v>581</v>
      </c>
      <c r="B526" s="18" t="s">
        <v>90</v>
      </c>
      <c r="C526" s="18">
        <v>100.0431</v>
      </c>
      <c r="D526" s="18">
        <v>39.942799999999998</v>
      </c>
      <c r="E526" s="19">
        <v>1.52E-2</v>
      </c>
      <c r="F526" s="19">
        <v>4.4200000000000003E-2</v>
      </c>
      <c r="G526" s="18">
        <v>13.334300000000001</v>
      </c>
      <c r="H526" s="18">
        <v>0.19789999999999999</v>
      </c>
      <c r="I526" s="18">
        <v>45.830199999999998</v>
      </c>
      <c r="J526" s="18">
        <v>0.32319999999999999</v>
      </c>
      <c r="K526" s="19">
        <v>5.3E-3</v>
      </c>
      <c r="L526" s="19">
        <v>7.1999999999999998E-3</v>
      </c>
      <c r="M526" s="19">
        <v>7.5800000000000006E-2</v>
      </c>
      <c r="N526" s="19">
        <v>2.3400000000000001E-2</v>
      </c>
      <c r="O526" s="20">
        <v>0.1925</v>
      </c>
      <c r="P526" s="20">
        <v>0.19086709521873374</v>
      </c>
      <c r="Q526" s="19">
        <v>8.0999999999999996E-3</v>
      </c>
      <c r="R526" s="18">
        <v>85.968131806067888</v>
      </c>
      <c r="S526" s="21">
        <v>186706.59546670262</v>
      </c>
      <c r="T526" s="18">
        <v>91.100120452058334</v>
      </c>
      <c r="U526" s="21">
        <v>233.92876866026617</v>
      </c>
      <c r="V526" s="21">
        <v>103648.15956428059</v>
      </c>
      <c r="W526" s="21">
        <v>1532.6516663624079</v>
      </c>
      <c r="X526" s="21">
        <v>276372.55758676468</v>
      </c>
      <c r="Y526" s="21">
        <v>2309.8805579431287</v>
      </c>
      <c r="Z526" s="18">
        <v>39.318446233510933</v>
      </c>
      <c r="AA526" s="18">
        <v>31.422291388535658</v>
      </c>
      <c r="AB526" s="21">
        <v>518.62543686969707</v>
      </c>
      <c r="AC526" s="21">
        <v>184.03697189207369</v>
      </c>
      <c r="AD526" s="21">
        <v>1512.6597878242612</v>
      </c>
      <c r="AE526" s="18">
        <v>65.080863891195506</v>
      </c>
      <c r="AH526" s="21">
        <f t="shared" si="38"/>
        <v>1584.4185129730449</v>
      </c>
      <c r="AI526" s="21">
        <f t="shared" si="39"/>
        <v>1499.8284662659887</v>
      </c>
      <c r="AM526" s="20">
        <f t="shared" si="40"/>
        <v>0.56729367207762216</v>
      </c>
      <c r="AN526" s="20">
        <f t="shared" si="37"/>
        <v>1.5286508893488062</v>
      </c>
    </row>
    <row r="527" spans="1:40">
      <c r="A527" s="18" t="s">
        <v>582</v>
      </c>
      <c r="B527" s="18" t="s">
        <v>90</v>
      </c>
      <c r="C527" s="18">
        <v>99.790599999999998</v>
      </c>
      <c r="D527" s="18">
        <v>39.963700000000003</v>
      </c>
      <c r="E527" s="19">
        <v>1.35E-2</v>
      </c>
      <c r="F527" s="19">
        <v>4.2900000000000001E-2</v>
      </c>
      <c r="G527" s="18">
        <v>13.3079</v>
      </c>
      <c r="H527" s="18">
        <v>0.19850000000000001</v>
      </c>
      <c r="I527" s="18">
        <v>45.896099999999997</v>
      </c>
      <c r="J527" s="18">
        <v>0.3201</v>
      </c>
      <c r="K527" s="19">
        <v>3.5999999999999999E-3</v>
      </c>
      <c r="L527" s="19">
        <v>4.1000000000000003E-3</v>
      </c>
      <c r="M527" s="19">
        <v>3.04E-2</v>
      </c>
      <c r="N527" s="19">
        <v>2.3099999999999999E-2</v>
      </c>
      <c r="O527" s="20">
        <v>0.18709999999999999</v>
      </c>
      <c r="P527" s="20">
        <v>0.18551290137883159</v>
      </c>
      <c r="Q527" s="19">
        <v>8.9999999999999993E-3</v>
      </c>
      <c r="R527" s="18">
        <v>86.009320705804512</v>
      </c>
      <c r="S527" s="21">
        <v>186804.28936510871</v>
      </c>
      <c r="T527" s="18">
        <v>80.911291190972861</v>
      </c>
      <c r="U527" s="21">
        <v>227.04851075849368</v>
      </c>
      <c r="V527" s="21">
        <v>103442.951085958</v>
      </c>
      <c r="W527" s="21">
        <v>1537.2984121927136</v>
      </c>
      <c r="X527" s="21">
        <v>276769.95824277244</v>
      </c>
      <c r="Y527" s="21">
        <v>2287.7251441757289</v>
      </c>
      <c r="Z527" s="18">
        <v>26.706869139743269</v>
      </c>
      <c r="AA527" s="18">
        <v>17.893249262916139</v>
      </c>
      <c r="AB527" s="21">
        <v>207.99753668652755</v>
      </c>
      <c r="AC527" s="21">
        <v>181.67752353448302</v>
      </c>
      <c r="AD527" s="21">
        <v>1470.2267340359442</v>
      </c>
      <c r="AE527" s="18">
        <v>72.312070990217236</v>
      </c>
      <c r="AH527" s="21">
        <f t="shared" si="38"/>
        <v>1589.2222073024227</v>
      </c>
      <c r="AI527" s="21">
        <f t="shared" si="39"/>
        <v>1457.7553560434621</v>
      </c>
      <c r="AM527" s="20">
        <f t="shared" si="40"/>
        <v>0.54949819373367448</v>
      </c>
      <c r="AN527" s="20">
        <f t="shared" si="37"/>
        <v>1.5363272128439438</v>
      </c>
    </row>
    <row r="528" spans="1:40">
      <c r="A528" s="18" t="s">
        <v>583</v>
      </c>
      <c r="B528" s="18" t="s">
        <v>90</v>
      </c>
      <c r="C528" s="18">
        <v>99.902500000000003</v>
      </c>
      <c r="D528" s="18">
        <v>39.7988</v>
      </c>
      <c r="E528" s="19">
        <v>1.41E-2</v>
      </c>
      <c r="F528" s="19">
        <v>4.9299999999999997E-2</v>
      </c>
      <c r="G528" s="18">
        <v>13.4331</v>
      </c>
      <c r="H528" s="18">
        <v>0.19869999999999999</v>
      </c>
      <c r="I528" s="18">
        <v>45.9148</v>
      </c>
      <c r="J528" s="18">
        <v>0.33110000000000001</v>
      </c>
      <c r="K528" s="19">
        <v>4.4000000000000003E-3</v>
      </c>
      <c r="L528" s="19">
        <v>1.9E-3</v>
      </c>
      <c r="M528" s="19">
        <v>3.04E-2</v>
      </c>
      <c r="N528" s="19">
        <v>2.3300000000000001E-2</v>
      </c>
      <c r="O528" s="20">
        <v>0.1918</v>
      </c>
      <c r="P528" s="20">
        <v>0.19017303305430197</v>
      </c>
      <c r="Q528" s="19">
        <v>8.2000000000000007E-3</v>
      </c>
      <c r="R528" s="18">
        <v>85.901195261302362</v>
      </c>
      <c r="S528" s="21">
        <v>186033.48918103401</v>
      </c>
      <c r="T528" s="18">
        <v>84.507348577238332</v>
      </c>
      <c r="U528" s="21">
        <v>260.92054965952764</v>
      </c>
      <c r="V528" s="21">
        <v>104416.13674830606</v>
      </c>
      <c r="W528" s="21">
        <v>1538.847327469482</v>
      </c>
      <c r="X528" s="21">
        <v>276882.72595547873</v>
      </c>
      <c r="Y528" s="21">
        <v>2366.3411285116645</v>
      </c>
      <c r="Z528" s="18">
        <v>32.641728948575114</v>
      </c>
      <c r="AA528" s="18">
        <v>8.2919935608635758</v>
      </c>
      <c r="AB528" s="21">
        <v>207.99753668652755</v>
      </c>
      <c r="AC528" s="21">
        <v>183.25048910621013</v>
      </c>
      <c r="AD528" s="21">
        <v>1507.1592067776276</v>
      </c>
      <c r="AE528" s="18">
        <v>65.884331346642369</v>
      </c>
      <c r="AH528" s="21">
        <f t="shared" si="38"/>
        <v>1590.8234387455484</v>
      </c>
      <c r="AI528" s="21">
        <f t="shared" si="39"/>
        <v>1494.374544570476</v>
      </c>
      <c r="AM528" s="20">
        <f t="shared" si="40"/>
        <v>0.56836966370255171</v>
      </c>
      <c r="AN528" s="20">
        <f t="shared" si="37"/>
        <v>1.5235417515783127</v>
      </c>
    </row>
    <row r="529" spans="1:40">
      <c r="A529" s="18" t="s">
        <v>584</v>
      </c>
      <c r="B529" s="18" t="s">
        <v>90</v>
      </c>
      <c r="C529" s="18">
        <v>99.516400000000004</v>
      </c>
      <c r="D529" s="18">
        <v>39.892899999999997</v>
      </c>
      <c r="E529" s="19">
        <v>1.4E-2</v>
      </c>
      <c r="F529" s="19">
        <v>4.8000000000000001E-2</v>
      </c>
      <c r="G529" s="18">
        <v>13.254099999999999</v>
      </c>
      <c r="H529" s="18">
        <v>0.1968</v>
      </c>
      <c r="I529" s="18">
        <v>45.9221</v>
      </c>
      <c r="J529" s="18">
        <v>0.31929999999999997</v>
      </c>
      <c r="K529" s="19">
        <v>4.7999999999999996E-3</v>
      </c>
      <c r="L529" s="19">
        <v>4.2099999999999999E-2</v>
      </c>
      <c r="M529" s="19"/>
      <c r="N529" s="19"/>
      <c r="O529" s="20">
        <v>0.1865</v>
      </c>
      <c r="P529" s="20">
        <v>0.18491799095217579</v>
      </c>
      <c r="Q529" s="19">
        <v>0.01</v>
      </c>
      <c r="R529" s="18">
        <v>86.064788985693696</v>
      </c>
      <c r="S529" s="21">
        <v>186473.34544132161</v>
      </c>
      <c r="T529" s="18">
        <v>83.908005679527406</v>
      </c>
      <c r="U529" s="21">
        <v>254.04029175775514</v>
      </c>
      <c r="V529" s="21">
        <v>103024.76108089148</v>
      </c>
      <c r="W529" s="21">
        <v>1524.1326323401815</v>
      </c>
      <c r="X529" s="21">
        <v>276926.74757594703</v>
      </c>
      <c r="Y529" s="21">
        <v>2282.0076180422056</v>
      </c>
      <c r="Z529" s="18">
        <v>35.60915885299103</v>
      </c>
      <c r="AA529" s="18">
        <v>183.73312048018767</v>
      </c>
      <c r="AB529" s="21">
        <v>0</v>
      </c>
      <c r="AC529" s="21">
        <v>859.6256849488741</v>
      </c>
      <c r="AD529" s="21">
        <v>1465.5119502816869</v>
      </c>
      <c r="AE529" s="18">
        <v>80.346745544685831</v>
      </c>
      <c r="AH529" s="21">
        <f t="shared" si="38"/>
        <v>1575.6117400358528</v>
      </c>
      <c r="AI529" s="21">
        <f t="shared" si="39"/>
        <v>1453.0805660187373</v>
      </c>
      <c r="AM529" s="20">
        <f t="shared" si="40"/>
        <v>0.54521284007625459</v>
      </c>
      <c r="AN529" s="20">
        <f t="shared" si="37"/>
        <v>1.5293524813891459</v>
      </c>
    </row>
    <row r="530" spans="1:40">
      <c r="A530" s="18" t="s">
        <v>585</v>
      </c>
      <c r="B530" s="18" t="s">
        <v>90</v>
      </c>
      <c r="C530" s="18">
        <v>99.649600000000007</v>
      </c>
      <c r="D530" s="18">
        <v>39.899799999999999</v>
      </c>
      <c r="E530" s="19">
        <v>1.4200000000000001E-2</v>
      </c>
      <c r="F530" s="19">
        <v>4.5600000000000002E-2</v>
      </c>
      <c r="G530" s="18">
        <v>13.3468</v>
      </c>
      <c r="H530" s="18">
        <v>0.19500000000000001</v>
      </c>
      <c r="I530" s="18">
        <v>45.920900000000003</v>
      </c>
      <c r="J530" s="18">
        <v>0.31969999999999998</v>
      </c>
      <c r="K530" s="19">
        <v>3.7000000000000002E-3</v>
      </c>
      <c r="L530" s="19">
        <v>1.6000000000000001E-3</v>
      </c>
      <c r="M530" s="19">
        <v>3.1699999999999999E-2</v>
      </c>
      <c r="N530" s="19">
        <v>2.3099999999999999E-2</v>
      </c>
      <c r="O530" s="20">
        <v>0.1895</v>
      </c>
      <c r="P530" s="20">
        <v>0.18789254308545478</v>
      </c>
      <c r="Q530" s="19">
        <v>8.3999999999999995E-3</v>
      </c>
      <c r="R530" s="18">
        <v>85.980673720167673</v>
      </c>
      <c r="S530" s="21">
        <v>186505.59845084324</v>
      </c>
      <c r="T530" s="18">
        <v>85.106691474949244</v>
      </c>
      <c r="U530" s="21">
        <v>241.33827716986738</v>
      </c>
      <c r="V530" s="21">
        <v>103745.32266954696</v>
      </c>
      <c r="W530" s="21">
        <v>1510.1923948492652</v>
      </c>
      <c r="X530" s="21">
        <v>276919.51114518516</v>
      </c>
      <c r="Y530" s="21">
        <v>2284.8663811089673</v>
      </c>
      <c r="Z530" s="18">
        <v>27.448726615847253</v>
      </c>
      <c r="AA530" s="18">
        <v>6.9827314196745904</v>
      </c>
      <c r="AB530" s="21">
        <v>216.89216818956987</v>
      </c>
      <c r="AC530" s="21">
        <v>181.67752353448302</v>
      </c>
      <c r="AD530" s="21">
        <v>1489.085869052974</v>
      </c>
      <c r="AE530" s="18">
        <v>67.491266257536083</v>
      </c>
      <c r="AH530" s="21">
        <f t="shared" si="38"/>
        <v>1561.2006570477199</v>
      </c>
      <c r="AI530" s="21">
        <f t="shared" si="39"/>
        <v>1476.454516142363</v>
      </c>
      <c r="AM530" s="20">
        <f t="shared" si="40"/>
        <v>0.55787218939068828</v>
      </c>
      <c r="AN530" s="20">
        <f t="shared" si="37"/>
        <v>1.5048395598715403</v>
      </c>
    </row>
    <row r="531" spans="1:40">
      <c r="A531" s="18" t="s">
        <v>586</v>
      </c>
      <c r="B531" s="18" t="s">
        <v>90</v>
      </c>
      <c r="C531" s="18">
        <v>99.834100000000007</v>
      </c>
      <c r="D531" s="18">
        <v>39.745899999999999</v>
      </c>
      <c r="E531" s="19">
        <v>1.32E-2</v>
      </c>
      <c r="F531" s="19">
        <v>4.48E-2</v>
      </c>
      <c r="G531" s="18">
        <v>13.4924</v>
      </c>
      <c r="H531" s="18">
        <v>0.1966</v>
      </c>
      <c r="I531" s="18">
        <v>45.916200000000003</v>
      </c>
      <c r="J531" s="18">
        <v>0.3296</v>
      </c>
      <c r="K531" s="19">
        <v>4.4999999999999997E-3</v>
      </c>
      <c r="L531" s="19">
        <v>1.1999999999999999E-3</v>
      </c>
      <c r="M531" s="19">
        <v>2.8799999999999999E-2</v>
      </c>
      <c r="N531" s="19">
        <v>2.2499999999999999E-2</v>
      </c>
      <c r="O531" s="20">
        <v>0.1943</v>
      </c>
      <c r="P531" s="20">
        <v>0.19265182649870111</v>
      </c>
      <c r="Q531" s="19">
        <v>9.7999999999999997E-3</v>
      </c>
      <c r="R531" s="18">
        <v>85.848135140560871</v>
      </c>
      <c r="S531" s="21">
        <v>185786.21610803489</v>
      </c>
      <c r="T531" s="18">
        <v>79.113262497840125</v>
      </c>
      <c r="U531" s="21">
        <v>237.10427230723812</v>
      </c>
      <c r="V531" s="21">
        <v>104877.07851968978</v>
      </c>
      <c r="W531" s="21">
        <v>1522.5837170634129</v>
      </c>
      <c r="X531" s="21">
        <v>276891.16845803434</v>
      </c>
      <c r="Y531" s="21">
        <v>2355.6207670113095</v>
      </c>
      <c r="Z531" s="18">
        <v>33.383586424679088</v>
      </c>
      <c r="AA531" s="18">
        <v>5.237048564755943</v>
      </c>
      <c r="AB531" s="21">
        <v>197.05029791355244</v>
      </c>
      <c r="AC531" s="21">
        <v>176.9586268193016</v>
      </c>
      <c r="AD531" s="21">
        <v>1526.8041390870335</v>
      </c>
      <c r="AE531" s="18">
        <v>78.739810633792104</v>
      </c>
      <c r="AH531" s="21">
        <f t="shared" si="38"/>
        <v>1574.0105085927269</v>
      </c>
      <c r="AI531" s="21">
        <f t="shared" si="39"/>
        <v>1513.8528363401642</v>
      </c>
      <c r="AM531" s="20">
        <f t="shared" si="40"/>
        <v>0.57830214835287175</v>
      </c>
      <c r="AN531" s="20">
        <f t="shared" si="37"/>
        <v>1.50081460201737</v>
      </c>
    </row>
    <row r="532" spans="1:40">
      <c r="A532" s="18" t="s">
        <v>587</v>
      </c>
      <c r="B532" s="18" t="s">
        <v>90</v>
      </c>
      <c r="C532" s="18">
        <v>99.703400000000002</v>
      </c>
      <c r="D532" s="18">
        <v>39.958500000000001</v>
      </c>
      <c r="E532" s="19">
        <v>1.2800000000000001E-2</v>
      </c>
      <c r="F532" s="19">
        <v>4.3499999999999997E-2</v>
      </c>
      <c r="G532" s="18">
        <v>13.289400000000001</v>
      </c>
      <c r="H532" s="18">
        <v>0.1978</v>
      </c>
      <c r="I532" s="18">
        <v>45.916200000000003</v>
      </c>
      <c r="J532" s="18">
        <v>0.32079999999999997</v>
      </c>
      <c r="K532" s="19">
        <v>5.4999999999999997E-3</v>
      </c>
      <c r="L532" s="19">
        <v>5.1999999999999998E-3</v>
      </c>
      <c r="M532" s="19">
        <v>3.1199999999999999E-2</v>
      </c>
      <c r="N532" s="19">
        <v>2.4E-2</v>
      </c>
      <c r="O532" s="20">
        <v>0.18590000000000001</v>
      </c>
      <c r="P532" s="20">
        <v>0.18432308052552002</v>
      </c>
      <c r="Q532" s="19">
        <v>9.1999999999999998E-3</v>
      </c>
      <c r="R532" s="18">
        <v>86.031314722061708</v>
      </c>
      <c r="S532" s="21">
        <v>186779.98274923733</v>
      </c>
      <c r="T532" s="18">
        <v>76.715890906996492</v>
      </c>
      <c r="U532" s="21">
        <v>230.22401440546557</v>
      </c>
      <c r="V532" s="21">
        <v>103299.14969016376</v>
      </c>
      <c r="W532" s="21">
        <v>1531.8772087240238</v>
      </c>
      <c r="X532" s="21">
        <v>276891.16845803434</v>
      </c>
      <c r="Y532" s="21">
        <v>2292.7279795425611</v>
      </c>
      <c r="Z532" s="18">
        <v>40.802161185718887</v>
      </c>
      <c r="AA532" s="18">
        <v>22.693877113942417</v>
      </c>
      <c r="AB532" s="21">
        <v>213.47115607301512</v>
      </c>
      <c r="AC532" s="21">
        <v>188.75586860725508</v>
      </c>
      <c r="AD532" s="21">
        <v>1460.7971665274295</v>
      </c>
      <c r="AE532" s="18">
        <v>73.91900590111095</v>
      </c>
      <c r="AH532" s="21">
        <f t="shared" si="38"/>
        <v>1583.617897251482</v>
      </c>
      <c r="AI532" s="21">
        <f t="shared" si="39"/>
        <v>1448.4057759940119</v>
      </c>
      <c r="AM532" s="20">
        <f t="shared" si="40"/>
        <v>0.54497623023666164</v>
      </c>
      <c r="AN532" s="20">
        <f t="shared" si="37"/>
        <v>1.5330405932685771</v>
      </c>
    </row>
    <row r="533" spans="1:40">
      <c r="A533" s="18" t="s">
        <v>588</v>
      </c>
      <c r="B533" s="18" t="s">
        <v>90</v>
      </c>
      <c r="C533" s="18">
        <v>99.531199999999998</v>
      </c>
      <c r="D533" s="18">
        <v>39.947299999999998</v>
      </c>
      <c r="E533" s="19">
        <v>1.35E-2</v>
      </c>
      <c r="F533" s="19">
        <v>4.3499999999999997E-2</v>
      </c>
      <c r="G533" s="18">
        <v>13.2722</v>
      </c>
      <c r="H533" s="18">
        <v>0.19539999999999999</v>
      </c>
      <c r="I533" s="18">
        <v>45.945399999999999</v>
      </c>
      <c r="J533" s="18">
        <v>0.32240000000000002</v>
      </c>
      <c r="K533" s="19">
        <v>4.1999999999999997E-3</v>
      </c>
      <c r="L533" s="19">
        <v>4.4000000000000003E-3</v>
      </c>
      <c r="M533" s="19">
        <v>3.1199999999999999E-2</v>
      </c>
      <c r="N533" s="19">
        <v>2.23E-2</v>
      </c>
      <c r="O533" s="20">
        <v>0.1875</v>
      </c>
      <c r="P533" s="20">
        <v>0.18590950832993547</v>
      </c>
      <c r="Q533" s="19">
        <v>1.06E-2</v>
      </c>
      <c r="R533" s="18">
        <v>86.05450236651663</v>
      </c>
      <c r="S533" s="21">
        <v>186727.63003812978</v>
      </c>
      <c r="T533" s="18">
        <v>80.911291190972861</v>
      </c>
      <c r="U533" s="21">
        <v>230.22401440546557</v>
      </c>
      <c r="V533" s="21">
        <v>103165.4532573172</v>
      </c>
      <c r="W533" s="21">
        <v>1513.290225402802</v>
      </c>
      <c r="X533" s="21">
        <v>277067.25493990729</v>
      </c>
      <c r="Y533" s="21">
        <v>2304.1630318096063</v>
      </c>
      <c r="Z533" s="18">
        <v>31.158013996367149</v>
      </c>
      <c r="AA533" s="18">
        <v>19.202511404105124</v>
      </c>
      <c r="AB533" s="21">
        <v>213.47115607301512</v>
      </c>
      <c r="AC533" s="21">
        <v>175.38566124757449</v>
      </c>
      <c r="AD533" s="21">
        <v>1473.3699232054491</v>
      </c>
      <c r="AE533" s="18">
        <v>85.167550277366956</v>
      </c>
      <c r="AH533" s="21">
        <f t="shared" si="38"/>
        <v>1564.4031199339715</v>
      </c>
      <c r="AI533" s="21">
        <f t="shared" si="39"/>
        <v>1460.8718827266123</v>
      </c>
      <c r="AM533" s="20">
        <f t="shared" si="40"/>
        <v>0.5486064240112245</v>
      </c>
      <c r="AN533" s="20">
        <f t="shared" si="37"/>
        <v>1.5164021196436834</v>
      </c>
    </row>
    <row r="534" spans="1:40">
      <c r="A534" s="18" t="s">
        <v>589</v>
      </c>
      <c r="B534" s="18" t="s">
        <v>90</v>
      </c>
      <c r="C534" s="18">
        <v>99.971800000000002</v>
      </c>
      <c r="D534" s="18">
        <v>39.841200000000001</v>
      </c>
      <c r="E534" s="19">
        <v>1.5299999999999999E-2</v>
      </c>
      <c r="F534" s="19">
        <v>4.5600000000000002E-2</v>
      </c>
      <c r="G534" s="18">
        <v>14.013999999999999</v>
      </c>
      <c r="H534" s="18">
        <v>0.2072</v>
      </c>
      <c r="I534" s="18">
        <v>45.302799999999998</v>
      </c>
      <c r="J534" s="18">
        <v>0.30459999999999998</v>
      </c>
      <c r="K534" s="19">
        <v>4.0000000000000001E-3</v>
      </c>
      <c r="L534" s="19">
        <v>3.3E-3</v>
      </c>
      <c r="M534" s="19">
        <v>3.3500000000000002E-2</v>
      </c>
      <c r="N534" s="19">
        <v>2.3400000000000001E-2</v>
      </c>
      <c r="O534" s="20">
        <v>0.19489999999999999</v>
      </c>
      <c r="P534" s="20">
        <v>0.1932467369253569</v>
      </c>
      <c r="Q534" s="19">
        <v>1.03E-2</v>
      </c>
      <c r="R534" s="18">
        <v>85.212350410266197</v>
      </c>
      <c r="S534" s="21">
        <v>186231.68158736976</v>
      </c>
      <c r="T534" s="18">
        <v>91.699463349769246</v>
      </c>
      <c r="U534" s="21">
        <v>241.33827716986738</v>
      </c>
      <c r="V534" s="21">
        <v>108931.50057624534</v>
      </c>
      <c r="W534" s="21">
        <v>1604.6762267321421</v>
      </c>
      <c r="X534" s="21">
        <v>273192.14626690879</v>
      </c>
      <c r="Y534" s="21">
        <v>2176.9480753387284</v>
      </c>
      <c r="Z534" s="18">
        <v>29.674299044159191</v>
      </c>
      <c r="AA534" s="18">
        <v>14.401883553078843</v>
      </c>
      <c r="AB534" s="21">
        <v>229.20781180916688</v>
      </c>
      <c r="AC534" s="21">
        <v>184.03697189207369</v>
      </c>
      <c r="AD534" s="21">
        <v>1531.518922841291</v>
      </c>
      <c r="AE534" s="18">
        <v>82.757147911026394</v>
      </c>
      <c r="AH534" s="21">
        <f t="shared" si="38"/>
        <v>1658.8757750783977</v>
      </c>
      <c r="AI534" s="21">
        <f t="shared" si="39"/>
        <v>1518.5276263648893</v>
      </c>
      <c r="AM534" s="20">
        <f t="shared" si="40"/>
        <v>0.61067148783634184</v>
      </c>
      <c r="AN534" s="20">
        <f t="shared" si="37"/>
        <v>1.5228614003323004</v>
      </c>
    </row>
    <row r="535" spans="1:40">
      <c r="A535" s="18" t="s">
        <v>590</v>
      </c>
      <c r="B535" s="18" t="s">
        <v>90</v>
      </c>
      <c r="C535" s="18">
        <v>99.624200000000002</v>
      </c>
      <c r="D535" s="18">
        <v>39.869799999999998</v>
      </c>
      <c r="E535" s="19">
        <v>1.6199999999999999E-2</v>
      </c>
      <c r="F535" s="19">
        <v>4.5699999999999998E-2</v>
      </c>
      <c r="G535" s="18">
        <v>13.9625</v>
      </c>
      <c r="H535" s="18">
        <v>0.20580000000000001</v>
      </c>
      <c r="I535" s="18">
        <v>45.360500000000002</v>
      </c>
      <c r="J535" s="18">
        <v>0.30430000000000001</v>
      </c>
      <c r="K535" s="19">
        <v>4.4999999999999997E-3</v>
      </c>
      <c r="L535" s="19">
        <v>3.7000000000000002E-3</v>
      </c>
      <c r="M535" s="19"/>
      <c r="N535" s="19">
        <v>2.47E-2</v>
      </c>
      <c r="O535" s="20">
        <v>0.193</v>
      </c>
      <c r="P535" s="20">
        <v>0.19136285390761357</v>
      </c>
      <c r="Q535" s="19">
        <v>9.2999999999999992E-3</v>
      </c>
      <c r="R535" s="18">
        <v>85.274672822549292</v>
      </c>
      <c r="S535" s="21">
        <v>186365.36797466228</v>
      </c>
      <c r="T535" s="18">
        <v>97.093549429167425</v>
      </c>
      <c r="U535" s="21">
        <v>241.86752777769601</v>
      </c>
      <c r="V535" s="21">
        <v>108531.18858254785</v>
      </c>
      <c r="W535" s="21">
        <v>1593.833819794763</v>
      </c>
      <c r="X535" s="21">
        <v>273540.09797937691</v>
      </c>
      <c r="Y535" s="21">
        <v>2174.8040030386574</v>
      </c>
      <c r="Z535" s="18">
        <v>33.383586424679088</v>
      </c>
      <c r="AA535" s="18">
        <v>16.147566407997491</v>
      </c>
      <c r="AB535" s="21">
        <v>0</v>
      </c>
      <c r="AC535" s="21">
        <v>194.26124810830001</v>
      </c>
      <c r="AD535" s="21">
        <v>1516.5887742861426</v>
      </c>
      <c r="AE535" s="18">
        <v>74.722473356557799</v>
      </c>
      <c r="AH535" s="21">
        <f t="shared" si="38"/>
        <v>1647.6671549765169</v>
      </c>
      <c r="AI535" s="21">
        <f t="shared" si="39"/>
        <v>1503.7241246199264</v>
      </c>
      <c r="AM535" s="20">
        <f t="shared" si="40"/>
        <v>0.60172963115862432</v>
      </c>
      <c r="AN535" s="20">
        <f t="shared" si="37"/>
        <v>1.5181508435460613</v>
      </c>
    </row>
    <row r="536" spans="1:40">
      <c r="A536" s="18" t="s">
        <v>591</v>
      </c>
      <c r="B536" s="18" t="s">
        <v>90</v>
      </c>
      <c r="C536" s="18">
        <v>100.0575</v>
      </c>
      <c r="D536" s="18">
        <v>39.777099999999997</v>
      </c>
      <c r="E536" s="19">
        <v>1.6E-2</v>
      </c>
      <c r="F536" s="19">
        <v>4.58E-2</v>
      </c>
      <c r="G536" s="18">
        <v>14.0519</v>
      </c>
      <c r="H536" s="18">
        <v>0.20669999999999999</v>
      </c>
      <c r="I536" s="18">
        <v>45.323900000000002</v>
      </c>
      <c r="J536" s="18">
        <v>0.30570000000000003</v>
      </c>
      <c r="K536" s="19">
        <v>4.4000000000000003E-3</v>
      </c>
      <c r="L536" s="19">
        <v>4.5999999999999999E-3</v>
      </c>
      <c r="M536" s="19">
        <v>3.5400000000000001E-2</v>
      </c>
      <c r="N536" s="19">
        <v>2.4199999999999999E-2</v>
      </c>
      <c r="O536" s="20">
        <v>0.1948</v>
      </c>
      <c r="P536" s="20">
        <v>0.19314758518758093</v>
      </c>
      <c r="Q536" s="19">
        <v>9.4999999999999998E-3</v>
      </c>
      <c r="R536" s="18">
        <v>85.184163433821354</v>
      </c>
      <c r="S536" s="21">
        <v>185932.05580326309</v>
      </c>
      <c r="T536" s="18">
        <v>95.894863633745615</v>
      </c>
      <c r="U536" s="21">
        <v>242.39677838552467</v>
      </c>
      <c r="V536" s="21">
        <v>109226.099111413</v>
      </c>
      <c r="W536" s="21">
        <v>1600.803938540221</v>
      </c>
      <c r="X536" s="21">
        <v>273319.38684113888</v>
      </c>
      <c r="Y536" s="21">
        <v>2184.8096737723222</v>
      </c>
      <c r="Z536" s="18">
        <v>32.641728948575114</v>
      </c>
      <c r="AA536" s="18">
        <v>20.075352831564448</v>
      </c>
      <c r="AB536" s="21">
        <v>242.20765785207487</v>
      </c>
      <c r="AC536" s="21">
        <v>190.32883417898219</v>
      </c>
      <c r="AD536" s="21">
        <v>1530.7331255489148</v>
      </c>
      <c r="AE536" s="18">
        <v>76.329408267451512</v>
      </c>
      <c r="AH536" s="21">
        <f t="shared" si="38"/>
        <v>1654.8726964705832</v>
      </c>
      <c r="AI536" s="21">
        <f t="shared" si="39"/>
        <v>1517.748494694102</v>
      </c>
      <c r="AM536" s="20">
        <f t="shared" si="40"/>
        <v>0.61172392495343886</v>
      </c>
      <c r="AN536" s="20">
        <f t="shared" si="37"/>
        <v>1.5150890766341265</v>
      </c>
    </row>
    <row r="537" spans="1:40">
      <c r="A537" s="18" t="s">
        <v>592</v>
      </c>
      <c r="B537" s="18" t="s">
        <v>90</v>
      </c>
      <c r="C537" s="18">
        <v>100.12430000000001</v>
      </c>
      <c r="D537" s="18">
        <v>39.730600000000003</v>
      </c>
      <c r="E537" s="19">
        <v>1.2999999999999999E-2</v>
      </c>
      <c r="F537" s="19">
        <v>4.41E-2</v>
      </c>
      <c r="G537" s="18">
        <v>13.613099999999999</v>
      </c>
      <c r="H537" s="18">
        <v>0.19670000000000001</v>
      </c>
      <c r="I537" s="18">
        <v>45.733199999999997</v>
      </c>
      <c r="J537" s="18">
        <v>0.32940000000000003</v>
      </c>
      <c r="K537" s="19">
        <v>6.7999999999999996E-3</v>
      </c>
      <c r="L537" s="19">
        <v>5.11E-2</v>
      </c>
      <c r="M537" s="19">
        <v>3.9600000000000003E-2</v>
      </c>
      <c r="N537" s="19">
        <v>2.3400000000000001E-2</v>
      </c>
      <c r="O537" s="20">
        <v>0.2107</v>
      </c>
      <c r="P537" s="20">
        <v>0.20891271149395946</v>
      </c>
      <c r="Q537" s="19">
        <v>8.3999999999999995E-3</v>
      </c>
      <c r="R537" s="18">
        <v>85.69069197894062</v>
      </c>
      <c r="S537" s="21">
        <v>185714.6985651826</v>
      </c>
      <c r="T537" s="18">
        <v>77.914576702418302</v>
      </c>
      <c r="U537" s="21">
        <v>233.39951805243751</v>
      </c>
      <c r="V537" s="21">
        <v>105815.28546414194</v>
      </c>
      <c r="W537" s="21">
        <v>1523.3581747017975</v>
      </c>
      <c r="X537" s="21">
        <v>275787.61276684422</v>
      </c>
      <c r="Y537" s="21">
        <v>2354.1913854779291</v>
      </c>
      <c r="Z537" s="18">
        <v>50.446308375070622</v>
      </c>
      <c r="AA537" s="18">
        <v>223.01098471585723</v>
      </c>
      <c r="AB537" s="21">
        <v>270.9441596311346</v>
      </c>
      <c r="AC537" s="21">
        <v>184.03697189207369</v>
      </c>
      <c r="AD537" s="21">
        <v>1655.6748950367369</v>
      </c>
      <c r="AE537" s="18">
        <v>67.491266257536083</v>
      </c>
      <c r="AH537" s="21">
        <f t="shared" si="38"/>
        <v>1574.8111243142901</v>
      </c>
      <c r="AI537" s="21">
        <f t="shared" si="39"/>
        <v>1641.6304303493187</v>
      </c>
      <c r="AM537" s="20">
        <f t="shared" si="40"/>
        <v>0.63525591268031012</v>
      </c>
      <c r="AN537" s="20">
        <f t="shared" si="37"/>
        <v>1.4882643064342087</v>
      </c>
    </row>
    <row r="538" spans="1:40">
      <c r="A538" s="18" t="s">
        <v>593</v>
      </c>
      <c r="B538" s="18" t="s">
        <v>90</v>
      </c>
      <c r="C538" s="18">
        <v>99.997600000000006</v>
      </c>
      <c r="D538" s="18">
        <v>39.911000000000001</v>
      </c>
      <c r="E538" s="19">
        <v>1.3100000000000001E-2</v>
      </c>
      <c r="F538" s="19">
        <v>4.1200000000000001E-2</v>
      </c>
      <c r="G538" s="18">
        <v>13.510300000000001</v>
      </c>
      <c r="H538" s="18">
        <v>0.19570000000000001</v>
      </c>
      <c r="I538" s="18">
        <v>45.7211</v>
      </c>
      <c r="J538" s="18">
        <v>0.31809999999999999</v>
      </c>
      <c r="K538" s="19">
        <v>7.0000000000000001E-3</v>
      </c>
      <c r="L538" s="19">
        <v>1.9E-3</v>
      </c>
      <c r="M538" s="19">
        <v>3.95E-2</v>
      </c>
      <c r="N538" s="19">
        <v>2.3E-2</v>
      </c>
      <c r="O538" s="20">
        <v>0.21029999999999999</v>
      </c>
      <c r="P538" s="20">
        <v>0.2085161045428556</v>
      </c>
      <c r="Q538" s="19">
        <v>7.7999999999999996E-3</v>
      </c>
      <c r="R538" s="18">
        <v>85.780159927556525</v>
      </c>
      <c r="S538" s="21">
        <v>186557.9511619508</v>
      </c>
      <c r="T538" s="18">
        <v>78.513919600129228</v>
      </c>
      <c r="U538" s="21">
        <v>218.05125042540649</v>
      </c>
      <c r="V538" s="21">
        <v>105016.21608643123</v>
      </c>
      <c r="W538" s="21">
        <v>1515.6135983179549</v>
      </c>
      <c r="X538" s="21">
        <v>275714.64542332845</v>
      </c>
      <c r="Y538" s="21">
        <v>2273.4313288419221</v>
      </c>
      <c r="Z538" s="18">
        <v>51.930023327278583</v>
      </c>
      <c r="AA538" s="18">
        <v>8.2919935608635758</v>
      </c>
      <c r="AB538" s="21">
        <v>270.25995720782367</v>
      </c>
      <c r="AC538" s="21">
        <v>180.89104074861945</v>
      </c>
      <c r="AD538" s="21">
        <v>1652.5317058672317</v>
      </c>
      <c r="AE538" s="18">
        <v>62.670461524854929</v>
      </c>
      <c r="AH538" s="21">
        <f t="shared" si="38"/>
        <v>1566.8049670986607</v>
      </c>
      <c r="AI538" s="21">
        <f t="shared" si="39"/>
        <v>1638.5139036661683</v>
      </c>
      <c r="AM538" s="20">
        <f t="shared" si="40"/>
        <v>0.62942839487752666</v>
      </c>
      <c r="AN538" s="20">
        <f t="shared" si="37"/>
        <v>1.4919647893322847</v>
      </c>
    </row>
    <row r="539" spans="1:40">
      <c r="A539" s="18" t="s">
        <v>594</v>
      </c>
      <c r="B539" s="18" t="s">
        <v>90</v>
      </c>
      <c r="C539" s="18">
        <v>100.2955</v>
      </c>
      <c r="D539" s="18">
        <v>39.752499999999998</v>
      </c>
      <c r="E539" s="19">
        <v>1.35E-2</v>
      </c>
      <c r="F539" s="19">
        <v>4.5100000000000001E-2</v>
      </c>
      <c r="G539" s="18">
        <v>13.5001</v>
      </c>
      <c r="H539" s="18">
        <v>0.19589999999999999</v>
      </c>
      <c r="I539" s="18">
        <v>45.774700000000003</v>
      </c>
      <c r="J539" s="18">
        <v>0.31869999999999998</v>
      </c>
      <c r="K539" s="19">
        <v>5.7000000000000002E-3</v>
      </c>
      <c r="L539" s="19">
        <v>3.2000000000000002E-3</v>
      </c>
      <c r="M539" s="19">
        <v>4.0500000000000001E-2</v>
      </c>
      <c r="N539" s="19">
        <v>2.35E-2</v>
      </c>
      <c r="O539" s="20">
        <v>0.20669999999999999</v>
      </c>
      <c r="P539" s="20">
        <v>0.20494664198292084</v>
      </c>
      <c r="Q539" s="19"/>
      <c r="R539" s="18">
        <v>85.803647710586432</v>
      </c>
      <c r="S539" s="21">
        <v>185817.06681279471</v>
      </c>
      <c r="T539" s="18">
        <v>80.911291190972861</v>
      </c>
      <c r="U539" s="21">
        <v>238.69202413072409</v>
      </c>
      <c r="V539" s="21">
        <v>104936.93099253386</v>
      </c>
      <c r="W539" s="21">
        <v>1517.1625135947231</v>
      </c>
      <c r="X539" s="21">
        <v>276037.87266402674</v>
      </c>
      <c r="Y539" s="21">
        <v>2277.7194734420641</v>
      </c>
      <c r="Z539" s="18">
        <v>42.285876137926849</v>
      </c>
      <c r="AA539" s="18">
        <v>13.965462839349181</v>
      </c>
      <c r="AB539" s="21">
        <v>277.10198144093312</v>
      </c>
      <c r="AC539" s="21">
        <v>184.82345467793724</v>
      </c>
      <c r="AD539" s="21">
        <v>1624.2430033416872</v>
      </c>
      <c r="AE539" s="18">
        <v>963.35747908078292</v>
      </c>
      <c r="AH539" s="21">
        <f t="shared" si="38"/>
        <v>1568.4061985417861</v>
      </c>
      <c r="AI539" s="21">
        <f t="shared" si="39"/>
        <v>1610.4651635178175</v>
      </c>
      <c r="AM539" s="20">
        <f t="shared" si="40"/>
        <v>0.61746264855556066</v>
      </c>
      <c r="AN539" s="20">
        <f t="shared" si="37"/>
        <v>1.4946179421364785</v>
      </c>
    </row>
    <row r="540" spans="1:40">
      <c r="A540" s="18" t="s">
        <v>595</v>
      </c>
      <c r="B540" s="18" t="s">
        <v>90</v>
      </c>
      <c r="C540" s="18">
        <v>99.849100000000007</v>
      </c>
      <c r="D540" s="18">
        <v>39.649799999999999</v>
      </c>
      <c r="E540" s="19">
        <v>2.0899999999999998E-2</v>
      </c>
      <c r="F540" s="19">
        <v>0.04</v>
      </c>
      <c r="G540" s="18">
        <v>14.2415</v>
      </c>
      <c r="H540" s="18">
        <v>0.20960000000000001</v>
      </c>
      <c r="I540" s="18">
        <v>45.268300000000004</v>
      </c>
      <c r="J540" s="18">
        <v>0.33139999999999997</v>
      </c>
      <c r="K540" s="19">
        <v>5.5999999999999999E-3</v>
      </c>
      <c r="L540" s="19">
        <v>1.6000000000000001E-3</v>
      </c>
      <c r="M540" s="19">
        <v>2.4E-2</v>
      </c>
      <c r="N540" s="19">
        <v>2.4E-2</v>
      </c>
      <c r="O540" s="20">
        <v>0.17219999999999999</v>
      </c>
      <c r="P540" s="20">
        <v>0.17073929245021272</v>
      </c>
      <c r="Q540" s="19">
        <v>1.0999999999999999E-2</v>
      </c>
      <c r="R540" s="18">
        <v>84.998568636117867</v>
      </c>
      <c r="S540" s="21">
        <v>185337.01114933519</v>
      </c>
      <c r="T540" s="18">
        <v>125.2626656215802</v>
      </c>
      <c r="U540" s="21">
        <v>211.70024313146263</v>
      </c>
      <c r="V540" s="21">
        <v>110699.86909209348</v>
      </c>
      <c r="W540" s="21">
        <v>1623.263210053364</v>
      </c>
      <c r="X540" s="21">
        <v>272984.09888250416</v>
      </c>
      <c r="Y540" s="21">
        <v>2368.485200811735</v>
      </c>
      <c r="Z540" s="18">
        <v>41.544018661822868</v>
      </c>
      <c r="AA540" s="18">
        <v>6.9827314196745904</v>
      </c>
      <c r="AB540" s="21">
        <v>164.20858159462705</v>
      </c>
      <c r="AC540" s="21">
        <v>188.75586860725508</v>
      </c>
      <c r="AD540" s="21">
        <v>1353.1429374718846</v>
      </c>
      <c r="AE540" s="18">
        <v>88.381420099154383</v>
      </c>
      <c r="AH540" s="21">
        <f t="shared" si="38"/>
        <v>1678.0905523959082</v>
      </c>
      <c r="AI540" s="21">
        <f t="shared" si="39"/>
        <v>1341.6647370961209</v>
      </c>
      <c r="AM540" s="20">
        <f t="shared" si="40"/>
        <v>0.54872333829781483</v>
      </c>
      <c r="AN540" s="20">
        <f t="shared" si="37"/>
        <v>1.5158920838468837</v>
      </c>
    </row>
    <row r="541" spans="1:40">
      <c r="A541" s="18" t="s">
        <v>596</v>
      </c>
      <c r="B541" s="18" t="s">
        <v>90</v>
      </c>
      <c r="C541" s="18">
        <v>100.2199</v>
      </c>
      <c r="D541" s="18">
        <v>39.612900000000003</v>
      </c>
      <c r="E541" s="19">
        <v>2.07E-2</v>
      </c>
      <c r="F541" s="19">
        <v>3.9899999999999998E-2</v>
      </c>
      <c r="G541" s="18">
        <v>14.109</v>
      </c>
      <c r="H541" s="18">
        <v>0.20580000000000001</v>
      </c>
      <c r="I541" s="18">
        <v>45.2804</v>
      </c>
      <c r="J541" s="18">
        <v>0.32219999999999999</v>
      </c>
      <c r="K541" s="19">
        <v>4.1999999999999997E-3</v>
      </c>
      <c r="L541" s="19">
        <v>5.1999999999999998E-3</v>
      </c>
      <c r="M541" s="19">
        <v>7.0000000000000007E-2</v>
      </c>
      <c r="N541" s="19"/>
      <c r="O541" s="20">
        <v>0.1729</v>
      </c>
      <c r="P541" s="20">
        <v>0.17143335461464448</v>
      </c>
      <c r="Q541" s="19">
        <v>1.0699999999999999E-2</v>
      </c>
      <c r="R541" s="18">
        <v>85.120752401491373</v>
      </c>
      <c r="S541" s="21">
        <v>185164.52766363262</v>
      </c>
      <c r="T541" s="18">
        <v>124.06397982615839</v>
      </c>
      <c r="U541" s="21">
        <v>211.17099252363394</v>
      </c>
      <c r="V541" s="21">
        <v>109669.94017626983</v>
      </c>
      <c r="W541" s="21">
        <v>1593.833819794763</v>
      </c>
      <c r="X541" s="21">
        <v>273057.06622601993</v>
      </c>
      <c r="Y541" s="21">
        <v>2302.7336502762255</v>
      </c>
      <c r="Z541" s="18">
        <v>31.158013996367149</v>
      </c>
      <c r="AA541" s="18">
        <v>22.693877113942417</v>
      </c>
      <c r="AB541" s="21">
        <v>478.94169631766221</v>
      </c>
      <c r="AC541" s="21">
        <v>1149.0513501466653</v>
      </c>
      <c r="AD541" s="21">
        <v>1358.6435185185182</v>
      </c>
      <c r="AE541" s="18">
        <v>85.971017732813806</v>
      </c>
      <c r="AH541" s="21">
        <f t="shared" si="38"/>
        <v>1647.6671549765169</v>
      </c>
      <c r="AI541" s="21">
        <f t="shared" si="39"/>
        <v>1347.1186587916336</v>
      </c>
      <c r="AM541" s="20">
        <f t="shared" si="40"/>
        <v>0.54568210028839759</v>
      </c>
      <c r="AN541" s="20">
        <f t="shared" si="37"/>
        <v>1.5023872105047762</v>
      </c>
    </row>
    <row r="542" spans="1:40">
      <c r="A542" s="18" t="s">
        <v>597</v>
      </c>
      <c r="B542" s="18" t="s">
        <v>90</v>
      </c>
      <c r="C542" s="18">
        <v>100.0047</v>
      </c>
      <c r="D542" s="18">
        <v>39.7181</v>
      </c>
      <c r="E542" s="19">
        <v>2.3199999999999998E-2</v>
      </c>
      <c r="F542" s="19">
        <v>4.0899999999999999E-2</v>
      </c>
      <c r="G542" s="18">
        <v>14.1693</v>
      </c>
      <c r="H542" s="18">
        <v>0.2094</v>
      </c>
      <c r="I542" s="18">
        <v>45.247900000000001</v>
      </c>
      <c r="J542" s="18">
        <v>0.32269999999999999</v>
      </c>
      <c r="K542" s="19">
        <v>4.7999999999999996E-3</v>
      </c>
      <c r="L542" s="19">
        <v>4.2200000000000001E-2</v>
      </c>
      <c r="M542" s="19">
        <v>2.35E-2</v>
      </c>
      <c r="N542" s="19">
        <v>2.4299999999999999E-2</v>
      </c>
      <c r="O542" s="20">
        <v>0.16520000000000001</v>
      </c>
      <c r="P542" s="20">
        <v>0.16379867080589514</v>
      </c>
      <c r="Q542" s="19">
        <v>8.5000000000000006E-3</v>
      </c>
      <c r="R542" s="18">
        <v>85.05753350823565</v>
      </c>
      <c r="S542" s="21">
        <v>185656.26920010717</v>
      </c>
      <c r="T542" s="18">
        <v>139.04755226893113</v>
      </c>
      <c r="U542" s="21">
        <v>216.46349860192052</v>
      </c>
      <c r="V542" s="21">
        <v>110138.65499607485</v>
      </c>
      <c r="W542" s="21">
        <v>1621.7142947765956</v>
      </c>
      <c r="X542" s="21">
        <v>272861.07955955178</v>
      </c>
      <c r="Y542" s="21">
        <v>2306.3071041096769</v>
      </c>
      <c r="Z542" s="18">
        <v>35.60915885299103</v>
      </c>
      <c r="AA542" s="18">
        <v>184.16954119391733</v>
      </c>
      <c r="AB542" s="21">
        <v>160.78756947807227</v>
      </c>
      <c r="AC542" s="21">
        <v>191.11531696484576</v>
      </c>
      <c r="AD542" s="21">
        <v>1298.1371270055481</v>
      </c>
      <c r="AE542" s="18">
        <v>68.294733712982946</v>
      </c>
      <c r="AH542" s="21">
        <f t="shared" si="38"/>
        <v>1676.4893209527825</v>
      </c>
      <c r="AI542" s="21">
        <f t="shared" si="39"/>
        <v>1287.1255201409942</v>
      </c>
      <c r="AM542" s="20">
        <f t="shared" si="40"/>
        <v>0.52398486951546219</v>
      </c>
      <c r="AN542" s="20">
        <f t="shared" si="37"/>
        <v>1.5221625150702354</v>
      </c>
    </row>
    <row r="543" spans="1:40">
      <c r="A543" s="18" t="s">
        <v>598</v>
      </c>
      <c r="B543" s="18" t="s">
        <v>90</v>
      </c>
      <c r="C543" s="18">
        <v>100.4739</v>
      </c>
      <c r="D543" s="18">
        <v>39.671999999999997</v>
      </c>
      <c r="E543" s="19">
        <v>1.43E-2</v>
      </c>
      <c r="F543" s="19">
        <v>4.1500000000000002E-2</v>
      </c>
      <c r="G543" s="18">
        <v>13.9041</v>
      </c>
      <c r="H543" s="18">
        <v>0.20069999999999999</v>
      </c>
      <c r="I543" s="18">
        <v>45.434699999999999</v>
      </c>
      <c r="J543" s="18">
        <v>0.315</v>
      </c>
      <c r="K543" s="19">
        <v>5.7999999999999996E-3</v>
      </c>
      <c r="L543" s="19">
        <v>5.7500000000000002E-2</v>
      </c>
      <c r="M543" s="19">
        <v>3.5400000000000001E-2</v>
      </c>
      <c r="N543" s="19"/>
      <c r="O543" s="20">
        <v>0.20699999999999999</v>
      </c>
      <c r="P543" s="20">
        <v>0.20524409719624873</v>
      </c>
      <c r="Q543" s="19"/>
      <c r="R543" s="18">
        <v>85.347677659414927</v>
      </c>
      <c r="S543" s="21">
        <v>185440.78170170909</v>
      </c>
      <c r="T543" s="18">
        <v>85.706034372660142</v>
      </c>
      <c r="U543" s="21">
        <v>219.63900224889247</v>
      </c>
      <c r="V543" s="21">
        <v>108077.24255474329</v>
      </c>
      <c r="W543" s="21">
        <v>1554.3364802371668</v>
      </c>
      <c r="X543" s="21">
        <v>273987.55061482114</v>
      </c>
      <c r="Y543" s="21">
        <v>2251.2759150745219</v>
      </c>
      <c r="Z543" s="18">
        <v>43.027733614030822</v>
      </c>
      <c r="AA543" s="18">
        <v>250.94191039455563</v>
      </c>
      <c r="AB543" s="21">
        <v>242.20765785207487</v>
      </c>
      <c r="AC543" s="21">
        <v>880.07423738132684</v>
      </c>
      <c r="AD543" s="21">
        <v>1626.6003952188159</v>
      </c>
      <c r="AE543" s="18">
        <v>0</v>
      </c>
      <c r="AH543" s="21">
        <f t="shared" si="38"/>
        <v>1606.8357531768072</v>
      </c>
      <c r="AI543" s="21">
        <f t="shared" si="39"/>
        <v>1612.80255853018</v>
      </c>
      <c r="AM543" s="20">
        <f t="shared" si="40"/>
        <v>0.64162946476662142</v>
      </c>
      <c r="AN543" s="20">
        <f t="shared" si="37"/>
        <v>1.4867475475819183</v>
      </c>
    </row>
    <row r="544" spans="1:40">
      <c r="A544" s="18" t="s">
        <v>599</v>
      </c>
      <c r="B544" s="18" t="s">
        <v>90</v>
      </c>
      <c r="C544" s="18">
        <v>100.28830000000001</v>
      </c>
      <c r="D544" s="18">
        <v>39.775300000000001</v>
      </c>
      <c r="E544" s="19">
        <v>1.41E-2</v>
      </c>
      <c r="F544" s="19">
        <v>3.9699999999999999E-2</v>
      </c>
      <c r="G544" s="18">
        <v>13.7902</v>
      </c>
      <c r="H544" s="18">
        <v>0.20250000000000001</v>
      </c>
      <c r="I544" s="18">
        <v>45.488900000000001</v>
      </c>
      <c r="J544" s="18">
        <v>0.30730000000000002</v>
      </c>
      <c r="K544" s="19">
        <v>6.1000000000000004E-3</v>
      </c>
      <c r="L544" s="19">
        <v>4.3E-3</v>
      </c>
      <c r="M544" s="19">
        <v>3.4500000000000003E-2</v>
      </c>
      <c r="N544" s="19">
        <v>2.3599999999999999E-2</v>
      </c>
      <c r="O544" s="20">
        <v>0.2044</v>
      </c>
      <c r="P544" s="20">
        <v>0.20266615201407365</v>
      </c>
      <c r="Q544" s="19"/>
      <c r="R544" s="18">
        <v>85.465059241908818</v>
      </c>
      <c r="S544" s="21">
        <v>185923.64197469223</v>
      </c>
      <c r="T544" s="18">
        <v>84.507348577238332</v>
      </c>
      <c r="U544" s="21">
        <v>210.11249130797663</v>
      </c>
      <c r="V544" s="21">
        <v>107191.89233955606</v>
      </c>
      <c r="W544" s="21">
        <v>1568.2767177280832</v>
      </c>
      <c r="X544" s="21">
        <v>274314.39607090043</v>
      </c>
      <c r="Y544" s="21">
        <v>2196.2447260393674</v>
      </c>
      <c r="Z544" s="18">
        <v>45.253306042342771</v>
      </c>
      <c r="AA544" s="18">
        <v>18.76609069037546</v>
      </c>
      <c r="AB544" s="21">
        <v>236.04983604227635</v>
      </c>
      <c r="AC544" s="21">
        <v>185.6099374638008</v>
      </c>
      <c r="AD544" s="21">
        <v>1606.1696656170338</v>
      </c>
      <c r="AE544" s="18">
        <v>876.58299389252227</v>
      </c>
      <c r="AH544" s="21">
        <f t="shared" si="38"/>
        <v>1621.2468361649401</v>
      </c>
      <c r="AI544" s="21">
        <f t="shared" si="39"/>
        <v>1592.5451350897044</v>
      </c>
      <c r="AM544" s="20">
        <f t="shared" si="40"/>
        <v>0.62763153644835501</v>
      </c>
      <c r="AN544" s="20">
        <f t="shared" si="37"/>
        <v>1.5124715132645028</v>
      </c>
    </row>
    <row r="545" spans="1:40">
      <c r="A545" s="18" t="s">
        <v>600</v>
      </c>
      <c r="B545" s="18" t="s">
        <v>90</v>
      </c>
      <c r="C545" s="18">
        <v>100.274</v>
      </c>
      <c r="D545" s="18">
        <v>39.741100000000003</v>
      </c>
      <c r="E545" s="19">
        <v>1.49E-2</v>
      </c>
      <c r="F545" s="19">
        <v>4.0399999999999998E-2</v>
      </c>
      <c r="G545" s="18">
        <v>13.7723</v>
      </c>
      <c r="H545" s="18">
        <v>0.1991</v>
      </c>
      <c r="I545" s="18">
        <v>45.525300000000001</v>
      </c>
      <c r="J545" s="18">
        <v>0.30740000000000001</v>
      </c>
      <c r="K545" s="19">
        <v>5.4999999999999997E-3</v>
      </c>
      <c r="L545" s="19">
        <v>7.0000000000000001E-3</v>
      </c>
      <c r="M545" s="19">
        <v>3.6200000000000003E-2</v>
      </c>
      <c r="N545" s="19">
        <v>2.24E-2</v>
      </c>
      <c r="O545" s="20">
        <v>0.20699999999999999</v>
      </c>
      <c r="P545" s="20">
        <v>0.20524409719624873</v>
      </c>
      <c r="Q545" s="19"/>
      <c r="R545" s="18">
        <v>85.491111030577528</v>
      </c>
      <c r="S545" s="21">
        <v>185763.77923184595</v>
      </c>
      <c r="T545" s="18">
        <v>89.302091758925613</v>
      </c>
      <c r="U545" s="21">
        <v>213.81724556277723</v>
      </c>
      <c r="V545" s="21">
        <v>107052.75477281457</v>
      </c>
      <c r="W545" s="21">
        <v>1541.9451580230188</v>
      </c>
      <c r="X545" s="21">
        <v>274533.90113734477</v>
      </c>
      <c r="Y545" s="21">
        <v>2196.9594168060576</v>
      </c>
      <c r="Z545" s="18">
        <v>40.802161185718887</v>
      </c>
      <c r="AA545" s="18">
        <v>30.549449961076334</v>
      </c>
      <c r="AB545" s="21">
        <v>247.68127723856247</v>
      </c>
      <c r="AC545" s="21">
        <v>176.17214403343806</v>
      </c>
      <c r="AD545" s="21">
        <v>1626.6003952188159</v>
      </c>
      <c r="AE545" s="18">
        <v>977.01642582337945</v>
      </c>
      <c r="AH545" s="21">
        <f t="shared" si="38"/>
        <v>1594.0259016318</v>
      </c>
      <c r="AI545" s="21">
        <f t="shared" si="39"/>
        <v>1612.80255853018</v>
      </c>
      <c r="AM545" s="20">
        <f t="shared" si="40"/>
        <v>0.63428251484179277</v>
      </c>
      <c r="AN545" s="20">
        <f t="shared" si="37"/>
        <v>1.4890096990167259</v>
      </c>
    </row>
    <row r="546" spans="1:40">
      <c r="A546" s="18" t="s">
        <v>601</v>
      </c>
      <c r="B546" s="18" t="s">
        <v>90</v>
      </c>
      <c r="C546" s="18">
        <v>100.1353</v>
      </c>
      <c r="D546" s="18">
        <v>39.596400000000003</v>
      </c>
      <c r="E546" s="19">
        <v>1.66E-2</v>
      </c>
      <c r="F546" s="19">
        <v>4.9700000000000001E-2</v>
      </c>
      <c r="G546" s="18">
        <v>13.9811</v>
      </c>
      <c r="H546" s="18">
        <v>0.20300000000000001</v>
      </c>
      <c r="I546" s="18">
        <v>45.398600000000002</v>
      </c>
      <c r="J546" s="18">
        <v>0.33260000000000001</v>
      </c>
      <c r="K546" s="19">
        <v>6.7000000000000002E-3</v>
      </c>
      <c r="L546" s="19">
        <v>7.0000000000000001E-3</v>
      </c>
      <c r="M546" s="19">
        <v>8.3599999999999994E-2</v>
      </c>
      <c r="N546" s="19"/>
      <c r="O546" s="20">
        <v>0.20269999999999999</v>
      </c>
      <c r="P546" s="20">
        <v>0.20098057247188222</v>
      </c>
      <c r="Q546" s="19"/>
      <c r="R546" s="18">
        <v>85.268497890812611</v>
      </c>
      <c r="S546" s="21">
        <v>185087.40090173308</v>
      </c>
      <c r="T546" s="18">
        <v>99.490921020011072</v>
      </c>
      <c r="U546" s="21">
        <v>263.03755209084233</v>
      </c>
      <c r="V546" s="21">
        <v>108675.76728318422</v>
      </c>
      <c r="W546" s="21">
        <v>1572.1490059200044</v>
      </c>
      <c r="X546" s="21">
        <v>273769.85465606727</v>
      </c>
      <c r="Y546" s="21">
        <v>2377.0614900120195</v>
      </c>
      <c r="Z546" s="18">
        <v>49.704450898966641</v>
      </c>
      <c r="AA546" s="18">
        <v>30.549449961076334</v>
      </c>
      <c r="AB546" s="21">
        <v>571.99322588795076</v>
      </c>
      <c r="AC546" s="21">
        <v>0</v>
      </c>
      <c r="AD546" s="21">
        <v>1592.8111116466375</v>
      </c>
      <c r="AE546" s="18">
        <v>980.23029564516696</v>
      </c>
      <c r="AH546" s="21">
        <f t="shared" si="38"/>
        <v>1625.2499147727547</v>
      </c>
      <c r="AI546" s="21">
        <f t="shared" si="39"/>
        <v>1579.2998966863163</v>
      </c>
      <c r="AM546" s="20">
        <f t="shared" si="40"/>
        <v>0.63228279794662823</v>
      </c>
      <c r="AN546" s="20">
        <f t="shared" si="37"/>
        <v>1.4955035104907286</v>
      </c>
    </row>
    <row r="547" spans="1:40">
      <c r="A547" s="18" t="s">
        <v>602</v>
      </c>
      <c r="B547" s="18" t="s">
        <v>90</v>
      </c>
      <c r="C547" s="18">
        <v>99.695999999999998</v>
      </c>
      <c r="D547" s="18">
        <v>39.811</v>
      </c>
      <c r="E547" s="19">
        <v>1.72E-2</v>
      </c>
      <c r="F547" s="19">
        <v>5.1400000000000001E-2</v>
      </c>
      <c r="G547" s="18">
        <v>13.8421</v>
      </c>
      <c r="H547" s="18">
        <v>0.2069</v>
      </c>
      <c r="I547" s="18">
        <v>45.488300000000002</v>
      </c>
      <c r="J547" s="18">
        <v>0.32379999999999998</v>
      </c>
      <c r="K547" s="19">
        <v>6.4000000000000003E-3</v>
      </c>
      <c r="L547" s="19">
        <v>0</v>
      </c>
      <c r="M547" s="19">
        <v>4.4600000000000001E-2</v>
      </c>
      <c r="N547" s="19"/>
      <c r="O547" s="20">
        <v>0.19789999999999999</v>
      </c>
      <c r="P547" s="20">
        <v>0.19622128905863587</v>
      </c>
      <c r="Q547" s="19">
        <v>1.04E-2</v>
      </c>
      <c r="R547" s="18">
        <v>85.418168678814865</v>
      </c>
      <c r="S547" s="21">
        <v>186090.51624134756</v>
      </c>
      <c r="T547" s="18">
        <v>103.08697840627653</v>
      </c>
      <c r="U547" s="21">
        <v>272.03481242392945</v>
      </c>
      <c r="V547" s="21">
        <v>107595.31355262206</v>
      </c>
      <c r="W547" s="21">
        <v>1602.3528538169896</v>
      </c>
      <c r="X547" s="21">
        <v>274310.7778555195</v>
      </c>
      <c r="Y547" s="21">
        <v>2314.1687025432707</v>
      </c>
      <c r="Z547" s="18">
        <v>47.478878470654706</v>
      </c>
      <c r="AA547" s="18">
        <v>0</v>
      </c>
      <c r="AB547" s="21">
        <v>305.15428079668192</v>
      </c>
      <c r="AC547" s="21">
        <v>0</v>
      </c>
      <c r="AD547" s="21">
        <v>1555.092841612578</v>
      </c>
      <c r="AE547" s="18">
        <v>83.560615366473257</v>
      </c>
      <c r="AH547" s="21">
        <f t="shared" si="38"/>
        <v>1656.4739279137091</v>
      </c>
      <c r="AI547" s="21">
        <f t="shared" si="39"/>
        <v>1541.901576488515</v>
      </c>
      <c r="AM547" s="20">
        <f t="shared" si="40"/>
        <v>0.60996765495255834</v>
      </c>
      <c r="AN547" s="20">
        <f t="shared" si="37"/>
        <v>1.5395409643967168</v>
      </c>
    </row>
    <row r="548" spans="1:40">
      <c r="A548" s="18" t="s">
        <v>603</v>
      </c>
      <c r="B548" s="18" t="s">
        <v>90</v>
      </c>
      <c r="C548" s="18">
        <v>99.825000000000003</v>
      </c>
      <c r="D548" s="18">
        <v>39.809699999999999</v>
      </c>
      <c r="E548" s="19">
        <v>1.6299999999999999E-2</v>
      </c>
      <c r="F548" s="19">
        <v>4.9599999999999998E-2</v>
      </c>
      <c r="G548" s="18">
        <v>13.8142</v>
      </c>
      <c r="H548" s="18">
        <v>0.2036</v>
      </c>
      <c r="I548" s="18">
        <v>45.499600000000001</v>
      </c>
      <c r="J548" s="18">
        <v>0.32019999999999998</v>
      </c>
      <c r="K548" s="19">
        <v>6.8999999999999999E-3</v>
      </c>
      <c r="L548" s="19">
        <v>5.4999999999999997E-3</v>
      </c>
      <c r="M548" s="19">
        <v>4.5600000000000002E-2</v>
      </c>
      <c r="N548" s="19">
        <v>2.3599999999999999E-2</v>
      </c>
      <c r="O548" s="20">
        <v>0.19739999999999999</v>
      </c>
      <c r="P548" s="20">
        <v>0.19572553036975604</v>
      </c>
      <c r="Q548" s="19">
        <v>7.7999999999999996E-3</v>
      </c>
      <c r="R548" s="18">
        <v>85.446370381065321</v>
      </c>
      <c r="S548" s="21">
        <v>186084.43958737975</v>
      </c>
      <c r="T548" s="18">
        <v>97.692892326878336</v>
      </c>
      <c r="U548" s="21">
        <v>262.50830148301361</v>
      </c>
      <c r="V548" s="21">
        <v>107378.44550166749</v>
      </c>
      <c r="W548" s="21">
        <v>1576.7957517503098</v>
      </c>
      <c r="X548" s="21">
        <v>274378.92091186071</v>
      </c>
      <c r="Y548" s="21">
        <v>2288.4398349424191</v>
      </c>
      <c r="Z548" s="18">
        <v>51.188165851174602</v>
      </c>
      <c r="AA548" s="18">
        <v>24.003139255131405</v>
      </c>
      <c r="AB548" s="21">
        <v>311.99630502979136</v>
      </c>
      <c r="AC548" s="21">
        <v>185.6099374638008</v>
      </c>
      <c r="AD548" s="21">
        <v>1551.1638551506971</v>
      </c>
      <c r="AE548" s="18">
        <v>62.670461524854929</v>
      </c>
      <c r="AH548" s="21">
        <f t="shared" si="38"/>
        <v>1630.0536091021324</v>
      </c>
      <c r="AI548" s="21">
        <f t="shared" si="39"/>
        <v>1538.0059181345778</v>
      </c>
      <c r="AM548" s="20">
        <f t="shared" si="40"/>
        <v>0.60704941520620848</v>
      </c>
      <c r="AN548" s="20">
        <f t="shared" si="37"/>
        <v>1.5180454526852125</v>
      </c>
    </row>
    <row r="549" spans="1:40">
      <c r="A549" s="18" t="s">
        <v>604</v>
      </c>
      <c r="B549" s="18" t="s">
        <v>90</v>
      </c>
      <c r="C549" s="18">
        <v>99.839699999999993</v>
      </c>
      <c r="D549" s="18">
        <v>39.783799999999999</v>
      </c>
      <c r="E549" s="19">
        <v>1.5699999999999999E-2</v>
      </c>
      <c r="F549" s="19">
        <v>4.5600000000000002E-2</v>
      </c>
      <c r="G549" s="18">
        <v>13.511699999999999</v>
      </c>
      <c r="H549" s="18">
        <v>0.19950000000000001</v>
      </c>
      <c r="I549" s="18">
        <v>45.823500000000003</v>
      </c>
      <c r="J549" s="18">
        <v>0.3281</v>
      </c>
      <c r="K549" s="19">
        <v>6.1000000000000004E-3</v>
      </c>
      <c r="L549" s="19">
        <v>1.43E-2</v>
      </c>
      <c r="M549" s="19">
        <v>4.1200000000000001E-2</v>
      </c>
      <c r="N549" s="19">
        <v>2.4E-2</v>
      </c>
      <c r="O549" s="20">
        <v>0.19800000000000001</v>
      </c>
      <c r="P549" s="20">
        <v>0.19632044079641184</v>
      </c>
      <c r="Q549" s="19">
        <v>8.5000000000000006E-3</v>
      </c>
      <c r="R549" s="18">
        <v>85.806164594911763</v>
      </c>
      <c r="S549" s="21">
        <v>185963.37394294352</v>
      </c>
      <c r="T549" s="18">
        <v>94.096834940612865</v>
      </c>
      <c r="U549" s="21">
        <v>241.33827716986738</v>
      </c>
      <c r="V549" s="21">
        <v>105027.09835422106</v>
      </c>
      <c r="W549" s="21">
        <v>1545.0429885765559</v>
      </c>
      <c r="X549" s="21">
        <v>276332.15418167738</v>
      </c>
      <c r="Y549" s="21">
        <v>2344.9004055109544</v>
      </c>
      <c r="Z549" s="18">
        <v>45.253306042342771</v>
      </c>
      <c r="AA549" s="18">
        <v>62.408162063341656</v>
      </c>
      <c r="AB549" s="21">
        <v>281.89139840410974</v>
      </c>
      <c r="AC549" s="21">
        <v>188.75586860725508</v>
      </c>
      <c r="AD549" s="21">
        <v>1555.8786389049544</v>
      </c>
      <c r="AE549" s="18">
        <v>68.294733712982946</v>
      </c>
      <c r="AH549" s="21">
        <f t="shared" si="38"/>
        <v>1597.2283645180519</v>
      </c>
      <c r="AI549" s="21">
        <f t="shared" si="39"/>
        <v>1542.6807081593026</v>
      </c>
      <c r="AM549" s="20">
        <f t="shared" si="40"/>
        <v>0.5913514455797535</v>
      </c>
      <c r="AN549" s="20">
        <f t="shared" si="37"/>
        <v>1.5207773894039596</v>
      </c>
    </row>
    <row r="550" spans="1:40">
      <c r="A550" s="18" t="s">
        <v>605</v>
      </c>
      <c r="B550" s="18" t="s">
        <v>90</v>
      </c>
      <c r="C550" s="18">
        <v>100.0055</v>
      </c>
      <c r="D550" s="18">
        <v>39.9178</v>
      </c>
      <c r="E550" s="19">
        <v>1.6E-2</v>
      </c>
      <c r="F550" s="19">
        <v>4.2000000000000003E-2</v>
      </c>
      <c r="G550" s="18">
        <v>13.4293</v>
      </c>
      <c r="H550" s="18">
        <v>0.19939999999999999</v>
      </c>
      <c r="I550" s="18">
        <v>45.807499999999997</v>
      </c>
      <c r="J550" s="18">
        <v>0.31740000000000002</v>
      </c>
      <c r="K550" s="19">
        <v>7.1000000000000004E-3</v>
      </c>
      <c r="L550" s="19">
        <v>0</v>
      </c>
      <c r="M550" s="19">
        <v>4.1500000000000002E-2</v>
      </c>
      <c r="N550" s="19">
        <v>2.3E-2</v>
      </c>
      <c r="O550" s="20">
        <v>0.1991</v>
      </c>
      <c r="P550" s="20">
        <v>0.19741110991194746</v>
      </c>
      <c r="Q550" s="19"/>
      <c r="R550" s="18">
        <v>85.876267494472231</v>
      </c>
      <c r="S550" s="21">
        <v>186589.73673655183</v>
      </c>
      <c r="T550" s="18">
        <v>95.894863633745615</v>
      </c>
      <c r="U550" s="21">
        <v>222.28525528803576</v>
      </c>
      <c r="V550" s="21">
        <v>104386.59916430508</v>
      </c>
      <c r="W550" s="21">
        <v>1544.2685309381716</v>
      </c>
      <c r="X550" s="21">
        <v>276235.66843818536</v>
      </c>
      <c r="Y550" s="21">
        <v>2268.4284934750899</v>
      </c>
      <c r="Z550" s="18">
        <v>52.671880803382571</v>
      </c>
      <c r="AA550" s="18">
        <v>0</v>
      </c>
      <c r="AB550" s="21">
        <v>283.94400567404261</v>
      </c>
      <c r="AC550" s="21">
        <v>180.89104074861945</v>
      </c>
      <c r="AD550" s="21">
        <v>1564.522409121093</v>
      </c>
      <c r="AE550" s="18">
        <v>0</v>
      </c>
      <c r="AH550" s="21">
        <f t="shared" si="38"/>
        <v>1596.4277487964889</v>
      </c>
      <c r="AI550" s="21">
        <f t="shared" si="39"/>
        <v>1551.2511565379655</v>
      </c>
      <c r="AM550" s="20">
        <f t="shared" si="40"/>
        <v>0.59121682050644497</v>
      </c>
      <c r="AN550" s="20">
        <f t="shared" si="37"/>
        <v>1.5293416603061307</v>
      </c>
    </row>
    <row r="551" spans="1:40">
      <c r="A551" s="18" t="s">
        <v>606</v>
      </c>
      <c r="B551" s="18" t="s">
        <v>90</v>
      </c>
      <c r="C551" s="18">
        <v>99.756100000000004</v>
      </c>
      <c r="D551" s="18">
        <v>39.967500000000001</v>
      </c>
      <c r="E551" s="19">
        <v>1.55E-2</v>
      </c>
      <c r="F551" s="19">
        <v>4.3299999999999998E-2</v>
      </c>
      <c r="G551" s="18">
        <v>13.1922</v>
      </c>
      <c r="H551" s="18">
        <v>0.19550000000000001</v>
      </c>
      <c r="I551" s="18">
        <v>45.972099999999998</v>
      </c>
      <c r="J551" s="18">
        <v>0.32069999999999999</v>
      </c>
      <c r="K551" s="19">
        <v>5.7999999999999996E-3</v>
      </c>
      <c r="L551" s="19">
        <v>4.1999999999999997E-3</v>
      </c>
      <c r="M551" s="19">
        <v>4.6600000000000003E-2</v>
      </c>
      <c r="N551" s="19">
        <v>2.3400000000000001E-2</v>
      </c>
      <c r="O551" s="20">
        <v>0.20200000000000001</v>
      </c>
      <c r="P551" s="20">
        <v>0.20028651030745048</v>
      </c>
      <c r="Q551" s="19">
        <v>1.12E-2</v>
      </c>
      <c r="R551" s="18">
        <v>86.133839331042921</v>
      </c>
      <c r="S551" s="21">
        <v>186822.05189209164</v>
      </c>
      <c r="T551" s="18">
        <v>92.89814914519107</v>
      </c>
      <c r="U551" s="21">
        <v>229.16551318980825</v>
      </c>
      <c r="V551" s="21">
        <v>102543.60938361236</v>
      </c>
      <c r="W551" s="21">
        <v>1514.0646830411863</v>
      </c>
      <c r="X551" s="21">
        <v>277228.26552435959</v>
      </c>
      <c r="Y551" s="21">
        <v>2292.0132887758705</v>
      </c>
      <c r="Z551" s="18">
        <v>43.027733614030822</v>
      </c>
      <c r="AA551" s="18">
        <v>18.3296699766458</v>
      </c>
      <c r="AB551" s="21">
        <v>318.8383292629008</v>
      </c>
      <c r="AC551" s="21">
        <v>184.03697189207369</v>
      </c>
      <c r="AD551" s="21">
        <v>1587.3105306000041</v>
      </c>
      <c r="AE551" s="18">
        <v>89.98835501004811</v>
      </c>
      <c r="AH551" s="21">
        <f t="shared" si="38"/>
        <v>1565.2037356555345</v>
      </c>
      <c r="AI551" s="21">
        <f t="shared" si="39"/>
        <v>1573.8459749908038</v>
      </c>
      <c r="AM551" s="20">
        <f t="shared" si="40"/>
        <v>0.58712826671001583</v>
      </c>
      <c r="AN551" s="20">
        <f t="shared" si="37"/>
        <v>1.5263786257027072</v>
      </c>
    </row>
    <row r="552" spans="1:40">
      <c r="A552" s="18" t="s">
        <v>607</v>
      </c>
      <c r="B552" s="18" t="s">
        <v>90</v>
      </c>
      <c r="C552" s="18">
        <v>99.722300000000004</v>
      </c>
      <c r="D552" s="18">
        <v>39.890799999999999</v>
      </c>
      <c r="E552" s="19">
        <v>1.4999999999999999E-2</v>
      </c>
      <c r="F552" s="19">
        <v>4.8399999999999999E-2</v>
      </c>
      <c r="G552" s="18">
        <v>13.2468</v>
      </c>
      <c r="H552" s="18">
        <v>0.19409999999999999</v>
      </c>
      <c r="I552" s="18">
        <v>45.977699999999999</v>
      </c>
      <c r="J552" s="18">
        <v>0.33750000000000002</v>
      </c>
      <c r="K552" s="19">
        <v>5.4999999999999997E-3</v>
      </c>
      <c r="L552" s="19">
        <v>4.0000000000000002E-4</v>
      </c>
      <c r="M552" s="19">
        <v>4.6600000000000003E-2</v>
      </c>
      <c r="N552" s="19">
        <v>2.1700000000000001E-2</v>
      </c>
      <c r="O552" s="20">
        <v>0.2077</v>
      </c>
      <c r="P552" s="20">
        <v>0.20593815936068049</v>
      </c>
      <c r="Q552" s="19">
        <v>7.7000000000000002E-3</v>
      </c>
      <c r="R552" s="18">
        <v>86.085895055808109</v>
      </c>
      <c r="S552" s="21">
        <v>186463.52930798894</v>
      </c>
      <c r="T552" s="18">
        <v>89.901434656636511</v>
      </c>
      <c r="U552" s="21">
        <v>256.15729418906977</v>
      </c>
      <c r="V552" s="21">
        <v>102968.01782741593</v>
      </c>
      <c r="W552" s="21">
        <v>1503.222276103807</v>
      </c>
      <c r="X552" s="21">
        <v>277262.03553458181</v>
      </c>
      <c r="Y552" s="21">
        <v>2412.0813375798452</v>
      </c>
      <c r="Z552" s="18">
        <v>40.802161185718887</v>
      </c>
      <c r="AA552" s="18">
        <v>1.7456828549186476</v>
      </c>
      <c r="AB552" s="21">
        <v>318.8383292629008</v>
      </c>
      <c r="AC552" s="21">
        <v>170.66676453239313</v>
      </c>
      <c r="AD552" s="21">
        <v>1632.1009762654498</v>
      </c>
      <c r="AE552" s="18">
        <v>61.866994069408079</v>
      </c>
      <c r="AH552" s="21">
        <f t="shared" si="38"/>
        <v>1553.9951155536535</v>
      </c>
      <c r="AI552" s="21">
        <f t="shared" si="39"/>
        <v>1618.2564802256929</v>
      </c>
      <c r="AM552" s="20">
        <f t="shared" si="40"/>
        <v>0.60612049571165694</v>
      </c>
      <c r="AN552" s="20">
        <f t="shared" si="37"/>
        <v>1.5092017388916772</v>
      </c>
    </row>
    <row r="553" spans="1:40">
      <c r="A553" s="18" t="s">
        <v>608</v>
      </c>
      <c r="B553" s="18" t="s">
        <v>90</v>
      </c>
      <c r="C553" s="18">
        <v>99.651600000000002</v>
      </c>
      <c r="D553" s="18">
        <v>39.908999999999999</v>
      </c>
      <c r="E553" s="19">
        <v>1.61E-2</v>
      </c>
      <c r="F553" s="19">
        <v>5.3699999999999998E-2</v>
      </c>
      <c r="G553" s="18">
        <v>13.3666</v>
      </c>
      <c r="H553" s="18">
        <v>0.1953</v>
      </c>
      <c r="I553" s="18">
        <v>45.819600000000001</v>
      </c>
      <c r="J553" s="18">
        <v>0.32579999999999998</v>
      </c>
      <c r="K553" s="19">
        <v>5.1000000000000004E-3</v>
      </c>
      <c r="L553" s="19">
        <v>4.1000000000000002E-2</v>
      </c>
      <c r="M553" s="19">
        <v>3.8300000000000001E-2</v>
      </c>
      <c r="N553" s="19">
        <v>2.2599999999999999E-2</v>
      </c>
      <c r="O553" s="20">
        <v>0.19889999999999999</v>
      </c>
      <c r="P553" s="20">
        <v>0.19721280643639552</v>
      </c>
      <c r="Q553" s="19">
        <v>7.9000000000000008E-3</v>
      </c>
      <c r="R553" s="18">
        <v>85.936125960880318</v>
      </c>
      <c r="S553" s="21">
        <v>186548.60246353873</v>
      </c>
      <c r="T553" s="18">
        <v>96.494206531456527</v>
      </c>
      <c r="U553" s="21">
        <v>284.20757640398853</v>
      </c>
      <c r="V553" s="21">
        <v>103899.22902828892</v>
      </c>
      <c r="W553" s="21">
        <v>1512.5157677644179</v>
      </c>
      <c r="X553" s="21">
        <v>276308.63578170119</v>
      </c>
      <c r="Y553" s="21">
        <v>2328.4625178770771</v>
      </c>
      <c r="Z553" s="18">
        <v>37.834731281302972</v>
      </c>
      <c r="AA553" s="18">
        <v>178.9324926291614</v>
      </c>
      <c r="AB553" s="21">
        <v>262.04952812809228</v>
      </c>
      <c r="AC553" s="21">
        <v>177.74510960516517</v>
      </c>
      <c r="AD553" s="21">
        <v>1562.9508145363404</v>
      </c>
      <c r="AE553" s="18">
        <v>63.4739289803018</v>
      </c>
      <c r="AH553" s="21">
        <f t="shared" si="38"/>
        <v>1563.6025042124088</v>
      </c>
      <c r="AI553" s="21">
        <f t="shared" si="39"/>
        <v>1549.6928931963903</v>
      </c>
      <c r="AM553" s="20">
        <f t="shared" si="40"/>
        <v>0.58771013139002415</v>
      </c>
      <c r="AN553" s="20">
        <f t="shared" si="37"/>
        <v>1.5049221431534228</v>
      </c>
    </row>
    <row r="554" spans="1:40">
      <c r="A554" s="18" t="s">
        <v>609</v>
      </c>
      <c r="B554" s="18" t="s">
        <v>90</v>
      </c>
      <c r="C554" s="18">
        <v>99.842699999999994</v>
      </c>
      <c r="D554" s="18">
        <v>39.862699999999997</v>
      </c>
      <c r="E554" s="19">
        <v>1.5800000000000002E-2</v>
      </c>
      <c r="F554" s="19">
        <v>5.4399999999999997E-2</v>
      </c>
      <c r="G554" s="18">
        <v>13.421099999999999</v>
      </c>
      <c r="H554" s="18">
        <v>0.19550000000000001</v>
      </c>
      <c r="I554" s="18">
        <v>45.802</v>
      </c>
      <c r="J554" s="18">
        <v>0.32319999999999999</v>
      </c>
      <c r="K554" s="19">
        <v>4.5999999999999999E-3</v>
      </c>
      <c r="L554" s="19">
        <v>2.0999999999999999E-3</v>
      </c>
      <c r="M554" s="19">
        <v>8.5999999999999993E-2</v>
      </c>
      <c r="N554" s="19">
        <v>2.3900000000000001E-2</v>
      </c>
      <c r="O554" s="20">
        <v>0.1996</v>
      </c>
      <c r="P554" s="20">
        <v>0.19790686860082729</v>
      </c>
      <c r="Q554" s="19">
        <v>8.8999999999999999E-3</v>
      </c>
      <c r="R554" s="18">
        <v>85.882218318309199</v>
      </c>
      <c r="S554" s="21">
        <v>186332.18009529944</v>
      </c>
      <c r="T554" s="18">
        <v>94.696177838323806</v>
      </c>
      <c r="U554" s="21">
        <v>287.91233065878913</v>
      </c>
      <c r="V554" s="21">
        <v>104322.86016725033</v>
      </c>
      <c r="W554" s="21">
        <v>1514.0646830411863</v>
      </c>
      <c r="X554" s="21">
        <v>276202.50146385998</v>
      </c>
      <c r="Y554" s="21">
        <v>2309.8805579431287</v>
      </c>
      <c r="Z554" s="18">
        <v>34.125443900783068</v>
      </c>
      <c r="AA554" s="18">
        <v>9.1648349883228999</v>
      </c>
      <c r="AB554" s="21">
        <v>588.41408404741344</v>
      </c>
      <c r="AC554" s="21">
        <v>187.96938582139151</v>
      </c>
      <c r="AD554" s="21">
        <v>1568.4513955829743</v>
      </c>
      <c r="AE554" s="18">
        <v>71.508603534770373</v>
      </c>
      <c r="AH554" s="21">
        <f t="shared" si="38"/>
        <v>1565.2037356555345</v>
      </c>
      <c r="AI554" s="21">
        <f t="shared" si="39"/>
        <v>1555.1468148919032</v>
      </c>
      <c r="AM554" s="20">
        <f t="shared" si="40"/>
        <v>0.59241076656918334</v>
      </c>
      <c r="AN554" s="20">
        <f t="shared" si="37"/>
        <v>1.5003458811867323</v>
      </c>
    </row>
    <row r="555" spans="1:40">
      <c r="A555" s="18"/>
      <c r="B555" s="18"/>
      <c r="C555" s="18"/>
      <c r="D555" s="18"/>
      <c r="E555" s="19"/>
      <c r="F555" s="19"/>
      <c r="G555" s="18"/>
      <c r="H555" s="18"/>
      <c r="I555" s="18"/>
      <c r="J555" s="18"/>
      <c r="K555" s="19"/>
      <c r="L555" s="19"/>
      <c r="M555" s="19"/>
      <c r="N555" s="19"/>
      <c r="O555" s="20"/>
      <c r="P555" s="20"/>
      <c r="Q555" s="19"/>
      <c r="R555" s="18"/>
      <c r="S555" s="21"/>
      <c r="T555" s="18"/>
      <c r="U555" s="21"/>
      <c r="V555" s="21"/>
      <c r="W555" s="21"/>
      <c r="X555" s="21"/>
      <c r="Y555" s="21"/>
      <c r="Z555" s="18"/>
      <c r="AA555" s="18"/>
      <c r="AB555" s="21"/>
      <c r="AC555" s="21"/>
      <c r="AD555" s="21"/>
      <c r="AE555" s="18"/>
      <c r="AH555" s="21"/>
      <c r="AI555" s="21"/>
      <c r="AM555" s="20"/>
      <c r="AN555" s="20"/>
    </row>
    <row r="556" spans="1:40">
      <c r="A556" s="18" t="s">
        <v>610</v>
      </c>
      <c r="B556" s="18" t="s">
        <v>75</v>
      </c>
      <c r="C556" s="18">
        <v>99.692899999999995</v>
      </c>
      <c r="D556" s="18">
        <v>39.842399999999998</v>
      </c>
      <c r="E556" s="19">
        <v>1.5100000000000001E-2</v>
      </c>
      <c r="F556" s="19">
        <v>5.7200000000000001E-2</v>
      </c>
      <c r="G556" s="18">
        <v>13.210599999999999</v>
      </c>
      <c r="H556" s="18">
        <v>0.1963</v>
      </c>
      <c r="I556" s="18">
        <v>46.001300000000001</v>
      </c>
      <c r="J556" s="18">
        <v>0.29620000000000002</v>
      </c>
      <c r="K556" s="19">
        <v>8.6E-3</v>
      </c>
      <c r="L556" s="19">
        <v>4.6899999999999997E-2</v>
      </c>
      <c r="M556" s="19"/>
      <c r="N556" s="19">
        <v>2.2499999999999999E-2</v>
      </c>
      <c r="O556" s="20">
        <v>0.29289999999999999</v>
      </c>
      <c r="P556" s="20">
        <v>0.29041543994580316</v>
      </c>
      <c r="Q556" s="19">
        <v>0.01</v>
      </c>
      <c r="R556" s="18">
        <v>86.124773845499973</v>
      </c>
      <c r="S556" s="21">
        <v>186237.29080641698</v>
      </c>
      <c r="T556" s="18">
        <v>90.500777554347422</v>
      </c>
      <c r="U556" s="21">
        <v>302.73134767799155</v>
      </c>
      <c r="V556" s="21">
        <v>102686.63347456447</v>
      </c>
      <c r="W556" s="21">
        <v>1520.2603441482604</v>
      </c>
      <c r="X556" s="21">
        <v>277404.35200623254</v>
      </c>
      <c r="Y556" s="21">
        <v>2116.9140509367412</v>
      </c>
      <c r="Z556" s="18">
        <v>63.79974294494226</v>
      </c>
      <c r="AA556" s="18">
        <v>204.68131473921142</v>
      </c>
      <c r="AB556" s="21">
        <v>0</v>
      </c>
      <c r="AC556" s="21">
        <v>176.9586268193016</v>
      </c>
      <c r="AD556" s="21">
        <v>2301.6002693700057</v>
      </c>
      <c r="AE556" s="18">
        <v>80.346745544685831</v>
      </c>
      <c r="AH556" s="21">
        <f t="shared" si="38"/>
        <v>1571.6086614280382</v>
      </c>
      <c r="AI556" s="21">
        <f t="shared" si="39"/>
        <v>2282.0766637366655</v>
      </c>
      <c r="AM556" s="20">
        <f t="shared" si="40"/>
        <v>0.85198224741782924</v>
      </c>
      <c r="AN556" s="20">
        <f>AH556/V556*100</f>
        <v>1.5304900046385554</v>
      </c>
    </row>
    <row r="557" spans="1:40">
      <c r="A557" s="18" t="s">
        <v>611</v>
      </c>
      <c r="B557" s="18" t="s">
        <v>75</v>
      </c>
      <c r="C557" s="18">
        <v>99.573499999999996</v>
      </c>
      <c r="D557" s="18">
        <v>39.980499999999999</v>
      </c>
      <c r="E557" s="19">
        <v>1.43E-2</v>
      </c>
      <c r="F557" s="19">
        <v>5.6500000000000002E-2</v>
      </c>
      <c r="G557" s="18">
        <v>12.6439</v>
      </c>
      <c r="H557" s="18">
        <v>0.18840000000000001</v>
      </c>
      <c r="I557" s="18">
        <v>46.417999999999999</v>
      </c>
      <c r="J557" s="18">
        <v>0.29220000000000002</v>
      </c>
      <c r="K557" s="19">
        <v>8.8999999999999999E-3</v>
      </c>
      <c r="L557" s="19">
        <v>8.0999999999999996E-3</v>
      </c>
      <c r="M557" s="19">
        <v>5.91E-2</v>
      </c>
      <c r="N557" s="19">
        <v>2.1299999999999999E-2</v>
      </c>
      <c r="O557" s="20">
        <v>0.30049999999999999</v>
      </c>
      <c r="P557" s="20">
        <v>0.29795097201677656</v>
      </c>
      <c r="Q557" s="19">
        <v>8.2000000000000007E-3</v>
      </c>
      <c r="R557" s="18">
        <v>86.744499990938422</v>
      </c>
      <c r="S557" s="21">
        <v>186882.81843177005</v>
      </c>
      <c r="T557" s="18">
        <v>85.706034372660142</v>
      </c>
      <c r="U557" s="21">
        <v>299.02659342319095</v>
      </c>
      <c r="V557" s="21">
        <v>98281.64693420782</v>
      </c>
      <c r="W557" s="21">
        <v>1459.0781907159055</v>
      </c>
      <c r="X557" s="21">
        <v>279917.20258830296</v>
      </c>
      <c r="Y557" s="21">
        <v>2088.326420269128</v>
      </c>
      <c r="Z557" s="18">
        <v>66.025315373254202</v>
      </c>
      <c r="AA557" s="18">
        <v>35.350077812102612</v>
      </c>
      <c r="AB557" s="21">
        <v>404.36363217676904</v>
      </c>
      <c r="AC557" s="21">
        <v>167.52083338893885</v>
      </c>
      <c r="AD557" s="21">
        <v>2361.3208635905999</v>
      </c>
      <c r="AE557" s="18">
        <v>65.884331346642369</v>
      </c>
      <c r="AH557" s="21">
        <f t="shared" si="38"/>
        <v>1508.3600194245664</v>
      </c>
      <c r="AI557" s="21">
        <f t="shared" si="39"/>
        <v>2341.2906707165175</v>
      </c>
      <c r="AM557" s="20">
        <f t="shared" si="40"/>
        <v>0.82908267611948427</v>
      </c>
      <c r="AN557" s="20">
        <f t="shared" ref="AN557:AN620" si="41">AH557/V557*100</f>
        <v>1.5347321361375845</v>
      </c>
    </row>
    <row r="558" spans="1:40">
      <c r="A558" s="18" t="s">
        <v>612</v>
      </c>
      <c r="B558" s="18" t="s">
        <v>75</v>
      </c>
      <c r="C558" s="18">
        <v>99.254000000000005</v>
      </c>
      <c r="D558" s="18">
        <v>40.058799999999998</v>
      </c>
      <c r="E558" s="19">
        <v>1.4500000000000001E-2</v>
      </c>
      <c r="F558" s="19">
        <v>5.8700000000000002E-2</v>
      </c>
      <c r="G558" s="18">
        <v>12.332000000000001</v>
      </c>
      <c r="H558" s="18">
        <v>0.1827</v>
      </c>
      <c r="I558" s="18">
        <v>46.5976</v>
      </c>
      <c r="J558" s="18">
        <v>0.28799999999999998</v>
      </c>
      <c r="K558" s="19">
        <v>9.4000000000000004E-3</v>
      </c>
      <c r="L558" s="19">
        <v>6.4000000000000003E-3</v>
      </c>
      <c r="M558" s="19">
        <v>0.1087</v>
      </c>
      <c r="N558" s="19">
        <v>2.1899999999999999E-2</v>
      </c>
      <c r="O558" s="20">
        <v>0.31290000000000001</v>
      </c>
      <c r="P558" s="20">
        <v>0.3102457875009963</v>
      </c>
      <c r="Q558" s="19">
        <v>8.3000000000000001E-3</v>
      </c>
      <c r="R558" s="18">
        <v>87.072604381149674</v>
      </c>
      <c r="S558" s="21">
        <v>187248.81997460237</v>
      </c>
      <c r="T558" s="18">
        <v>86.904720168081965</v>
      </c>
      <c r="U558" s="21">
        <v>310.67010679542142</v>
      </c>
      <c r="V558" s="21">
        <v>95857.233131601068</v>
      </c>
      <c r="W558" s="21">
        <v>1414.9341053280036</v>
      </c>
      <c r="X558" s="21">
        <v>281000.25505900098</v>
      </c>
      <c r="Y558" s="21">
        <v>2058.3094080681344</v>
      </c>
      <c r="Z558" s="18">
        <v>69.734602753774098</v>
      </c>
      <c r="AA558" s="18">
        <v>27.930925678698362</v>
      </c>
      <c r="AB558" s="21">
        <v>743.72803413899828</v>
      </c>
      <c r="AC558" s="21">
        <v>172.23973010412024</v>
      </c>
      <c r="AD558" s="21">
        <v>2458.759727845254</v>
      </c>
      <c r="AE558" s="18">
        <v>66.687798802089233</v>
      </c>
      <c r="AH558" s="21">
        <f t="shared" si="38"/>
        <v>1462.7249232954789</v>
      </c>
      <c r="AI558" s="21">
        <f t="shared" si="39"/>
        <v>2437.9029978941712</v>
      </c>
      <c r="AM558" s="20">
        <f t="shared" si="40"/>
        <v>0.83875334702869653</v>
      </c>
      <c r="AN558" s="20">
        <f t="shared" si="41"/>
        <v>1.5259411058603414</v>
      </c>
    </row>
    <row r="559" spans="1:40">
      <c r="A559" s="18" t="s">
        <v>613</v>
      </c>
      <c r="B559" s="18" t="s">
        <v>75</v>
      </c>
      <c r="C559" s="18">
        <v>99.713399999999993</v>
      </c>
      <c r="D559" s="18">
        <v>39.934399999999997</v>
      </c>
      <c r="E559" s="19">
        <v>1.6400000000000001E-2</v>
      </c>
      <c r="F559" s="19">
        <v>6.0699999999999997E-2</v>
      </c>
      <c r="G559" s="18">
        <v>13.197800000000001</v>
      </c>
      <c r="H559" s="18">
        <v>0.1951</v>
      </c>
      <c r="I559" s="18">
        <v>45.901600000000002</v>
      </c>
      <c r="J559" s="18">
        <v>0.29780000000000001</v>
      </c>
      <c r="K559" s="19">
        <v>8.3999999999999995E-3</v>
      </c>
      <c r="L559" s="19">
        <v>1.7899999999999999E-2</v>
      </c>
      <c r="M559" s="19">
        <v>5.6000000000000001E-2</v>
      </c>
      <c r="N559" s="19">
        <v>2.2599999999999999E-2</v>
      </c>
      <c r="O559" s="20">
        <v>0.2828</v>
      </c>
      <c r="P559" s="20">
        <v>0.28040111443043064</v>
      </c>
      <c r="Q559" s="19">
        <v>8.6E-3</v>
      </c>
      <c r="R559" s="18">
        <v>86.110424109122349</v>
      </c>
      <c r="S559" s="21">
        <v>186667.33093337194</v>
      </c>
      <c r="T559" s="18">
        <v>98.292235224589263</v>
      </c>
      <c r="U559" s="21">
        <v>321.25511895199452</v>
      </c>
      <c r="V559" s="21">
        <v>102587.13845477172</v>
      </c>
      <c r="W559" s="21">
        <v>1510.9668524876492</v>
      </c>
      <c r="X559" s="21">
        <v>276803.12521709787</v>
      </c>
      <c r="Y559" s="21">
        <v>2128.3491032037864</v>
      </c>
      <c r="Z559" s="18">
        <v>62.316027992734298</v>
      </c>
      <c r="AA559" s="18">
        <v>78.119307757609477</v>
      </c>
      <c r="AB559" s="21">
        <v>383.15335705412969</v>
      </c>
      <c r="AC559" s="21">
        <v>177.74510960516517</v>
      </c>
      <c r="AD559" s="21">
        <v>2222.2347428400058</v>
      </c>
      <c r="AE559" s="18">
        <v>69.098201168429796</v>
      </c>
      <c r="AH559" s="21">
        <f t="shared" si="38"/>
        <v>1562.0012727692827</v>
      </c>
      <c r="AI559" s="21">
        <f t="shared" si="39"/>
        <v>2203.3843649871255</v>
      </c>
      <c r="AM559" s="20">
        <f t="shared" si="40"/>
        <v>0.82359150773291212</v>
      </c>
      <c r="AN559" s="20">
        <f t="shared" si="41"/>
        <v>1.5226092630100339</v>
      </c>
    </row>
    <row r="560" spans="1:40">
      <c r="A560" s="18" t="s">
        <v>614</v>
      </c>
      <c r="B560" s="18" t="s">
        <v>75</v>
      </c>
      <c r="C560" s="18">
        <v>99.605699999999999</v>
      </c>
      <c r="D560" s="18">
        <v>39.987699999999997</v>
      </c>
      <c r="E560" s="19">
        <v>1.5900000000000001E-2</v>
      </c>
      <c r="F560" s="19">
        <v>6.3299999999999995E-2</v>
      </c>
      <c r="G560" s="18">
        <v>13.061500000000001</v>
      </c>
      <c r="H560" s="18">
        <v>0.19470000000000001</v>
      </c>
      <c r="I560" s="18">
        <v>45.991300000000003</v>
      </c>
      <c r="J560" s="18">
        <v>0.29470000000000002</v>
      </c>
      <c r="K560" s="19">
        <v>8.0999999999999996E-3</v>
      </c>
      <c r="L560" s="19">
        <v>1.03E-2</v>
      </c>
      <c r="M560" s="19">
        <v>5.5500000000000001E-2</v>
      </c>
      <c r="N560" s="19">
        <v>2.1899999999999999E-2</v>
      </c>
      <c r="O560" s="20">
        <v>0.2858</v>
      </c>
      <c r="P560" s="20">
        <v>0.28337566656370961</v>
      </c>
      <c r="Q560" s="19">
        <v>9.1999999999999998E-3</v>
      </c>
      <c r="R560" s="18">
        <v>86.257280863054604</v>
      </c>
      <c r="S560" s="21">
        <v>186916.47374605347</v>
      </c>
      <c r="T560" s="18">
        <v>95.295520736034703</v>
      </c>
      <c r="U560" s="21">
        <v>335.01563475553957</v>
      </c>
      <c r="V560" s="21">
        <v>101527.67195494709</v>
      </c>
      <c r="W560" s="21">
        <v>1507.8690219341127</v>
      </c>
      <c r="X560" s="21">
        <v>277344.04841655004</v>
      </c>
      <c r="Y560" s="21">
        <v>2106.1936894363862</v>
      </c>
      <c r="Z560" s="18">
        <v>60.090455564422363</v>
      </c>
      <c r="AA560" s="18">
        <v>44.951333514155174</v>
      </c>
      <c r="AB560" s="21">
        <v>379.73234493757502</v>
      </c>
      <c r="AC560" s="21">
        <v>172.23973010412024</v>
      </c>
      <c r="AD560" s="21">
        <v>2245.8086616112928</v>
      </c>
      <c r="AE560" s="18">
        <v>73.91900590111095</v>
      </c>
      <c r="AH560" s="21">
        <f t="shared" si="38"/>
        <v>1558.7988098830313</v>
      </c>
      <c r="AI560" s="21">
        <f t="shared" si="39"/>
        <v>2226.758315110751</v>
      </c>
      <c r="AM560" s="20">
        <f t="shared" si="40"/>
        <v>0.82212589875804187</v>
      </c>
      <c r="AN560" s="20">
        <f t="shared" si="41"/>
        <v>1.5353437933401528</v>
      </c>
    </row>
    <row r="561" spans="1:40">
      <c r="A561" s="18" t="s">
        <v>615</v>
      </c>
      <c r="B561" s="18" t="s">
        <v>75</v>
      </c>
      <c r="C561" s="18">
        <v>99.781800000000004</v>
      </c>
      <c r="D561" s="18">
        <v>39.9572</v>
      </c>
      <c r="E561" s="19">
        <v>1.6400000000000001E-2</v>
      </c>
      <c r="F561" s="19">
        <v>5.6599999999999998E-2</v>
      </c>
      <c r="G561" s="18">
        <v>13.0585</v>
      </c>
      <c r="H561" s="18">
        <v>0.1925</v>
      </c>
      <c r="I561" s="18">
        <v>45.940199999999997</v>
      </c>
      <c r="J561" s="18">
        <v>0.29459999999999997</v>
      </c>
      <c r="K561" s="19">
        <v>6.6E-3</v>
      </c>
      <c r="L561" s="19">
        <v>7.4000000000000003E-3</v>
      </c>
      <c r="M561" s="19">
        <v>5.45E-2</v>
      </c>
      <c r="N561" s="19">
        <v>2.0299999999999999E-2</v>
      </c>
      <c r="O561" s="20">
        <v>0.28770000000000001</v>
      </c>
      <c r="P561" s="20">
        <v>0.285259549581453</v>
      </c>
      <c r="Q561" s="19"/>
      <c r="R561" s="18">
        <v>86.24682234452905</v>
      </c>
      <c r="S561" s="21">
        <v>186773.90609526949</v>
      </c>
      <c r="T561" s="18">
        <v>98.292235224589263</v>
      </c>
      <c r="U561" s="21">
        <v>299.5558440310196</v>
      </c>
      <c r="V561" s="21">
        <v>101504.35280968316</v>
      </c>
      <c r="W561" s="21">
        <v>1490.8309538896592</v>
      </c>
      <c r="X561" s="21">
        <v>277035.89707327238</v>
      </c>
      <c r="Y561" s="21">
        <v>2105.478998669696</v>
      </c>
      <c r="Z561" s="18">
        <v>48.96259342286266</v>
      </c>
      <c r="AA561" s="18">
        <v>32.295132815994982</v>
      </c>
      <c r="AB561" s="21">
        <v>372.89032070446552</v>
      </c>
      <c r="AC561" s="21">
        <v>159.65600553030322</v>
      </c>
      <c r="AD561" s="21">
        <v>2260.7388101664415</v>
      </c>
      <c r="AE561" s="18">
        <v>861.31711223903199</v>
      </c>
      <c r="AH561" s="21">
        <f t="shared" si="38"/>
        <v>1541.1852640086465</v>
      </c>
      <c r="AI561" s="21">
        <f t="shared" si="39"/>
        <v>2241.5618168557144</v>
      </c>
      <c r="AM561" s="20">
        <f t="shared" si="40"/>
        <v>0.82832164431378619</v>
      </c>
      <c r="AN561" s="20">
        <f t="shared" si="41"/>
        <v>1.5183440131856325</v>
      </c>
    </row>
    <row r="562" spans="1:40">
      <c r="A562" s="18" t="s">
        <v>616</v>
      </c>
      <c r="B562" s="18" t="s">
        <v>75</v>
      </c>
      <c r="C562" s="18">
        <v>99.564800000000005</v>
      </c>
      <c r="D562" s="18">
        <v>40.004100000000001</v>
      </c>
      <c r="E562" s="19">
        <v>1.4999999999999999E-2</v>
      </c>
      <c r="F562" s="19">
        <v>6.88E-2</v>
      </c>
      <c r="G562" s="18">
        <v>12.173</v>
      </c>
      <c r="H562" s="18">
        <v>0.1767</v>
      </c>
      <c r="I562" s="18">
        <v>46.813699999999997</v>
      </c>
      <c r="J562" s="18">
        <v>0.2918</v>
      </c>
      <c r="K562" s="19">
        <v>1.01E-2</v>
      </c>
      <c r="L562" s="19">
        <v>7.0000000000000001E-3</v>
      </c>
      <c r="M562" s="19">
        <v>8.1000000000000003E-2</v>
      </c>
      <c r="N562" s="19">
        <v>2.06E-2</v>
      </c>
      <c r="O562" s="20">
        <v>0.33019999999999999</v>
      </c>
      <c r="P562" s="20">
        <v>0.32739903813623833</v>
      </c>
      <c r="Q562" s="19">
        <v>8.0000000000000002E-3</v>
      </c>
      <c r="R562" s="18">
        <v>87.269468816670724</v>
      </c>
      <c r="S562" s="21">
        <v>186993.1330730324</v>
      </c>
      <c r="T562" s="18">
        <v>89.901434656636511</v>
      </c>
      <c r="U562" s="21">
        <v>364.12441818611569</v>
      </c>
      <c r="V562" s="21">
        <v>94621.318432612694</v>
      </c>
      <c r="W562" s="21">
        <v>1368.4666470249497</v>
      </c>
      <c r="X562" s="21">
        <v>282303.41563204012</v>
      </c>
      <c r="Y562" s="21">
        <v>2085.4676572023668</v>
      </c>
      <c r="Z562" s="18">
        <v>74.927605086501956</v>
      </c>
      <c r="AA562" s="18">
        <v>30.549449961076334</v>
      </c>
      <c r="AB562" s="21">
        <v>554.20396288186623</v>
      </c>
      <c r="AC562" s="21">
        <v>162.01545388789395</v>
      </c>
      <c r="AD562" s="21">
        <v>2594.7026594263434</v>
      </c>
      <c r="AE562" s="18">
        <v>64.277396435748656</v>
      </c>
      <c r="AH562" s="21">
        <f t="shared" si="38"/>
        <v>1414.6879800017034</v>
      </c>
      <c r="AI562" s="21">
        <f t="shared" si="39"/>
        <v>2572.6927769404133</v>
      </c>
      <c r="AM562" s="20">
        <f t="shared" si="40"/>
        <v>0.86968195558616646</v>
      </c>
      <c r="AN562" s="20">
        <f t="shared" si="41"/>
        <v>1.4951049123345437</v>
      </c>
    </row>
    <row r="563" spans="1:40">
      <c r="A563" s="18" t="s">
        <v>617</v>
      </c>
      <c r="B563" s="18" t="s">
        <v>75</v>
      </c>
      <c r="C563" s="18">
        <v>99.289500000000004</v>
      </c>
      <c r="D563" s="18">
        <v>39.963900000000002</v>
      </c>
      <c r="E563" s="19">
        <v>1.49E-2</v>
      </c>
      <c r="F563" s="19">
        <v>6.7699999999999996E-2</v>
      </c>
      <c r="G563" s="18">
        <v>12.4686</v>
      </c>
      <c r="H563" s="18">
        <v>0.18210000000000001</v>
      </c>
      <c r="I563" s="18">
        <v>46.45</v>
      </c>
      <c r="J563" s="18">
        <v>0.28539999999999999</v>
      </c>
      <c r="K563" s="19">
        <v>9.4000000000000004E-3</v>
      </c>
      <c r="L563" s="19">
        <v>7.3000000000000001E-3</v>
      </c>
      <c r="M563" s="19">
        <v>7.85E-2</v>
      </c>
      <c r="N563" s="19"/>
      <c r="O563" s="20">
        <v>0.3206</v>
      </c>
      <c r="P563" s="20">
        <v>0.31788047130974562</v>
      </c>
      <c r="Q563" s="19">
        <v>1.0500000000000001E-2</v>
      </c>
      <c r="R563" s="18">
        <v>86.91205316551121</v>
      </c>
      <c r="S563" s="21">
        <v>186805.22423494991</v>
      </c>
      <c r="T563" s="18">
        <v>89.302091758925613</v>
      </c>
      <c r="U563" s="21">
        <v>358.30266150000045</v>
      </c>
      <c r="V563" s="21">
        <v>96919.031545952093</v>
      </c>
      <c r="W563" s="21">
        <v>1410.2873594976984</v>
      </c>
      <c r="X563" s="21">
        <v>280110.17407528707</v>
      </c>
      <c r="Y563" s="21">
        <v>2039.727448134186</v>
      </c>
      <c r="Z563" s="18">
        <v>69.734602753774098</v>
      </c>
      <c r="AA563" s="18">
        <v>31.858712102265319</v>
      </c>
      <c r="AB563" s="21">
        <v>537.09890229909252</v>
      </c>
      <c r="AC563" s="21">
        <v>1110.5136936393505</v>
      </c>
      <c r="AD563" s="21">
        <v>2519.2661193582244</v>
      </c>
      <c r="AE563" s="18">
        <v>84.364082821920107</v>
      </c>
      <c r="AH563" s="21">
        <f t="shared" si="38"/>
        <v>1457.9212289661016</v>
      </c>
      <c r="AI563" s="21">
        <f t="shared" si="39"/>
        <v>2497.8961365448104</v>
      </c>
      <c r="AM563" s="20">
        <f t="shared" si="40"/>
        <v>0.87167427352746651</v>
      </c>
      <c r="AN563" s="20">
        <f t="shared" si="41"/>
        <v>1.504267227716632</v>
      </c>
    </row>
    <row r="564" spans="1:40">
      <c r="A564" s="18" t="s">
        <v>618</v>
      </c>
      <c r="B564" s="18" t="s">
        <v>75</v>
      </c>
      <c r="C564" s="18">
        <v>99.336299999999994</v>
      </c>
      <c r="D564" s="18">
        <v>40.055900000000001</v>
      </c>
      <c r="E564" s="19">
        <v>1.5900000000000001E-2</v>
      </c>
      <c r="F564" s="19">
        <v>7.0300000000000001E-2</v>
      </c>
      <c r="G564" s="18">
        <v>12.4023</v>
      </c>
      <c r="H564" s="18">
        <v>0.18099999999999999</v>
      </c>
      <c r="I564" s="18">
        <v>46.548900000000003</v>
      </c>
      <c r="J564" s="18">
        <v>0.28739999999999999</v>
      </c>
      <c r="K564" s="19">
        <v>8.6E-3</v>
      </c>
      <c r="L564" s="19">
        <v>6.1000000000000004E-3</v>
      </c>
      <c r="M564" s="19">
        <v>7.6600000000000001E-2</v>
      </c>
      <c r="N564" s="19">
        <v>2.1499999999999998E-2</v>
      </c>
      <c r="O564" s="20">
        <v>0.31609999999999999</v>
      </c>
      <c r="P564" s="20">
        <v>0.3134186431098272</v>
      </c>
      <c r="Q564" s="19">
        <v>9.4000000000000004E-3</v>
      </c>
      <c r="R564" s="18">
        <v>86.996659765646527</v>
      </c>
      <c r="S564" s="21">
        <v>187235.26436190485</v>
      </c>
      <c r="T564" s="18">
        <v>95.295520736034703</v>
      </c>
      <c r="U564" s="21">
        <v>372.06317730354556</v>
      </c>
      <c r="V564" s="21">
        <v>96403.678435619207</v>
      </c>
      <c r="W564" s="21">
        <v>1401.7683254754718</v>
      </c>
      <c r="X564" s="21">
        <v>280706.57657724712</v>
      </c>
      <c r="Y564" s="21">
        <v>2054.0212634679924</v>
      </c>
      <c r="Z564" s="18">
        <v>63.79974294494226</v>
      </c>
      <c r="AA564" s="18">
        <v>26.621663537509381</v>
      </c>
      <c r="AB564" s="21">
        <v>524.09905625618455</v>
      </c>
      <c r="AC564" s="21">
        <v>169.09379896066599</v>
      </c>
      <c r="AD564" s="21">
        <v>2483.9052412012934</v>
      </c>
      <c r="AE564" s="18">
        <v>75.525940812004663</v>
      </c>
      <c r="AH564" s="21">
        <f t="shared" si="38"/>
        <v>1449.1144560289092</v>
      </c>
      <c r="AI564" s="21">
        <f t="shared" si="39"/>
        <v>2462.8352113593719</v>
      </c>
      <c r="AM564" s="20">
        <f t="shared" si="40"/>
        <v>0.85305305296765199</v>
      </c>
      <c r="AN564" s="20">
        <f t="shared" si="41"/>
        <v>1.5031734053557555</v>
      </c>
    </row>
    <row r="565" spans="1:40">
      <c r="A565" s="18" t="s">
        <v>619</v>
      </c>
      <c r="B565" s="18" t="s">
        <v>75</v>
      </c>
      <c r="C565" s="18">
        <v>99.774900000000002</v>
      </c>
      <c r="D565" s="18">
        <v>40.220500000000001</v>
      </c>
      <c r="E565" s="19">
        <v>1.03E-2</v>
      </c>
      <c r="F565" s="19">
        <v>6.5000000000000002E-2</v>
      </c>
      <c r="G565" s="18">
        <v>10.7041</v>
      </c>
      <c r="H565" s="18">
        <v>0.16950000000000001</v>
      </c>
      <c r="I565" s="18">
        <v>47.877800000000001</v>
      </c>
      <c r="J565" s="18">
        <v>0.32840000000000003</v>
      </c>
      <c r="K565" s="19">
        <v>5.8999999999999999E-3</v>
      </c>
      <c r="L565" s="19">
        <v>4.8899999999999999E-2</v>
      </c>
      <c r="M565" s="19">
        <v>7.9200000000000007E-2</v>
      </c>
      <c r="N565" s="19"/>
      <c r="O565" s="20">
        <v>0.34570000000000001</v>
      </c>
      <c r="P565" s="20">
        <v>0.342767557491513</v>
      </c>
      <c r="Q565" s="19">
        <v>8.0000000000000002E-3</v>
      </c>
      <c r="R565" s="18">
        <v>88.855517417333488</v>
      </c>
      <c r="S565" s="21">
        <v>188004.66224121777</v>
      </c>
      <c r="T565" s="18">
        <v>61.732318464223745</v>
      </c>
      <c r="U565" s="21">
        <v>344.01289508862675</v>
      </c>
      <c r="V565" s="21">
        <v>83203.487606549708</v>
      </c>
      <c r="W565" s="21">
        <v>1312.7056970612844</v>
      </c>
      <c r="X565" s="21">
        <v>288720.32061015669</v>
      </c>
      <c r="Y565" s="21">
        <v>2347.0444778110259</v>
      </c>
      <c r="Z565" s="18">
        <v>43.769591090134803</v>
      </c>
      <c r="AA565" s="18">
        <v>213.40972901380468</v>
      </c>
      <c r="AB565" s="21">
        <v>541.88831926226919</v>
      </c>
      <c r="AC565" s="21">
        <v>1074.3354854896268</v>
      </c>
      <c r="AD565" s="21">
        <v>2716.5012397446603</v>
      </c>
      <c r="AE565" s="18">
        <v>64.277396435748656</v>
      </c>
      <c r="AH565" s="21">
        <f t="shared" si="38"/>
        <v>1357.0436480491719</v>
      </c>
      <c r="AI565" s="21">
        <f t="shared" si="39"/>
        <v>2693.4581859124796</v>
      </c>
      <c r="AM565" s="20">
        <f t="shared" si="40"/>
        <v>0.78284194460790113</v>
      </c>
      <c r="AN565" s="20">
        <f t="shared" si="41"/>
        <v>1.6309937084203987</v>
      </c>
    </row>
    <row r="566" spans="1:40">
      <c r="A566" s="18" t="s">
        <v>620</v>
      </c>
      <c r="B566" s="18" t="s">
        <v>75</v>
      </c>
      <c r="C566" s="18">
        <v>99.19</v>
      </c>
      <c r="D566" s="18">
        <v>40.397199999999998</v>
      </c>
      <c r="E566" s="19">
        <v>1.0800000000000001E-2</v>
      </c>
      <c r="F566" s="19">
        <v>6.2300000000000001E-2</v>
      </c>
      <c r="G566" s="18">
        <v>10.626099999999999</v>
      </c>
      <c r="H566" s="18">
        <v>0.16839999999999999</v>
      </c>
      <c r="I566" s="18">
        <v>47.918100000000003</v>
      </c>
      <c r="J566" s="18">
        <v>0.32400000000000001</v>
      </c>
      <c r="K566" s="19">
        <v>5.7999999999999996E-3</v>
      </c>
      <c r="L566" s="19">
        <v>1.5E-3</v>
      </c>
      <c r="M566" s="19">
        <v>0.1163</v>
      </c>
      <c r="N566" s="19">
        <v>1.95E-2</v>
      </c>
      <c r="O566" s="20">
        <v>0.34229999999999999</v>
      </c>
      <c r="P566" s="20">
        <v>0.33939639840713015</v>
      </c>
      <c r="Q566" s="19">
        <v>7.7000000000000002E-3</v>
      </c>
      <c r="R566" s="18">
        <v>88.936016475620349</v>
      </c>
      <c r="S566" s="21">
        <v>188830.61974592364</v>
      </c>
      <c r="T566" s="18">
        <v>64.729032952778297</v>
      </c>
      <c r="U566" s="21">
        <v>329.72312867725304</v>
      </c>
      <c r="V566" s="21">
        <v>82597.189829687501</v>
      </c>
      <c r="W566" s="21">
        <v>1304.1866630390577</v>
      </c>
      <c r="X566" s="21">
        <v>288963.34407657722</v>
      </c>
      <c r="Y566" s="21">
        <v>2315.5980840766515</v>
      </c>
      <c r="Z566" s="18">
        <v>43.027733614030822</v>
      </c>
      <c r="AA566" s="18">
        <v>6.5463107059449284</v>
      </c>
      <c r="AB566" s="21">
        <v>795.72741831063013</v>
      </c>
      <c r="AC566" s="21">
        <v>153.36414324339475</v>
      </c>
      <c r="AD566" s="21">
        <v>2689.7841318038686</v>
      </c>
      <c r="AE566" s="18">
        <v>61.866994069408079</v>
      </c>
      <c r="AH566" s="21">
        <f t="shared" si="38"/>
        <v>1348.2368751119798</v>
      </c>
      <c r="AI566" s="21">
        <f t="shared" si="39"/>
        <v>2666.9677091057042</v>
      </c>
      <c r="AM566" s="20">
        <f t="shared" si="40"/>
        <v>0.7688470357562347</v>
      </c>
      <c r="AN566" s="20">
        <f t="shared" si="41"/>
        <v>1.6323035661285776</v>
      </c>
    </row>
    <row r="567" spans="1:40">
      <c r="A567" s="18" t="s">
        <v>621</v>
      </c>
      <c r="B567" s="18" t="s">
        <v>75</v>
      </c>
      <c r="C567" s="18">
        <v>99.097200000000001</v>
      </c>
      <c r="D567" s="18">
        <v>40.485500000000002</v>
      </c>
      <c r="E567" s="19">
        <v>9.1000000000000004E-3</v>
      </c>
      <c r="F567" s="19">
        <v>4.2999999999999997E-2</v>
      </c>
      <c r="G567" s="18">
        <v>10.525</v>
      </c>
      <c r="H567" s="18">
        <v>0.16589999999999999</v>
      </c>
      <c r="I567" s="18">
        <v>48.003399999999999</v>
      </c>
      <c r="J567" s="18">
        <v>0.31990000000000002</v>
      </c>
      <c r="K567" s="19">
        <v>5.3E-3</v>
      </c>
      <c r="L567" s="19">
        <v>3.5000000000000001E-3</v>
      </c>
      <c r="M567" s="19">
        <v>6.5699999999999995E-2</v>
      </c>
      <c r="N567" s="19">
        <v>0.02</v>
      </c>
      <c r="O567" s="20">
        <v>0.34639999999999999</v>
      </c>
      <c r="P567" s="20">
        <v>0.34346161965594474</v>
      </c>
      <c r="Q567" s="19">
        <v>7.3000000000000001E-3</v>
      </c>
      <c r="R567" s="18">
        <v>89.047093226513425</v>
      </c>
      <c r="S567" s="21">
        <v>189243.36478081631</v>
      </c>
      <c r="T567" s="18">
        <v>54.540203691692824</v>
      </c>
      <c r="U567" s="21">
        <v>227.57776136632228</v>
      </c>
      <c r="V567" s="21">
        <v>81811.334634293016</v>
      </c>
      <c r="W567" s="21">
        <v>1284.8252220794518</v>
      </c>
      <c r="X567" s="21">
        <v>289477.73369656905</v>
      </c>
      <c r="Y567" s="21">
        <v>2286.2957626423481</v>
      </c>
      <c r="Z567" s="18">
        <v>39.318446233510933</v>
      </c>
      <c r="AA567" s="18">
        <v>15.274724980538167</v>
      </c>
      <c r="AB567" s="21">
        <v>449.52099211529145</v>
      </c>
      <c r="AC567" s="21">
        <v>157.29655717271254</v>
      </c>
      <c r="AD567" s="21">
        <v>2722.001820791294</v>
      </c>
      <c r="AE567" s="18">
        <v>58.653124247620639</v>
      </c>
      <c r="AH567" s="21">
        <f t="shared" si="38"/>
        <v>1328.2214820729064</v>
      </c>
      <c r="AI567" s="21">
        <f t="shared" si="39"/>
        <v>2698.9121076079923</v>
      </c>
      <c r="AM567" s="20">
        <f t="shared" si="40"/>
        <v>0.76928404472495981</v>
      </c>
      <c r="AN567" s="20">
        <f t="shared" si="41"/>
        <v>1.623517680050355</v>
      </c>
    </row>
    <row r="568" spans="1:40">
      <c r="A568" s="18" t="s">
        <v>622</v>
      </c>
      <c r="B568" s="18" t="s">
        <v>75</v>
      </c>
      <c r="C568" s="18">
        <v>99.729100000000003</v>
      </c>
      <c r="D568" s="18">
        <v>39.797800000000002</v>
      </c>
      <c r="E568" s="19">
        <v>1.6400000000000001E-2</v>
      </c>
      <c r="F568" s="19">
        <v>5.7000000000000002E-2</v>
      </c>
      <c r="G568" s="18">
        <v>13.556699999999999</v>
      </c>
      <c r="H568" s="18">
        <v>0.1971</v>
      </c>
      <c r="I568" s="18">
        <v>45.774000000000001</v>
      </c>
      <c r="J568" s="18">
        <v>0.31109999999999999</v>
      </c>
      <c r="K568" s="19">
        <v>6.0000000000000001E-3</v>
      </c>
      <c r="L568" s="19">
        <v>6.9999999999999999E-4</v>
      </c>
      <c r="M568" s="19">
        <v>4.2999999999999997E-2</v>
      </c>
      <c r="N568" s="19"/>
      <c r="O568" s="20">
        <v>0.2324</v>
      </c>
      <c r="P568" s="20">
        <v>0.23042863859134399</v>
      </c>
      <c r="Q568" s="19">
        <v>7.6E-3</v>
      </c>
      <c r="R568" s="18">
        <v>85.752421710259412</v>
      </c>
      <c r="S568" s="21">
        <v>186028.814831828</v>
      </c>
      <c r="T568" s="18">
        <v>98.292235224589263</v>
      </c>
      <c r="U568" s="21">
        <v>301.67284646233423</v>
      </c>
      <c r="V568" s="21">
        <v>105376.88553318004</v>
      </c>
      <c r="W568" s="21">
        <v>1526.456005255334</v>
      </c>
      <c r="X568" s="21">
        <v>276033.65141274896</v>
      </c>
      <c r="Y568" s="21">
        <v>2223.4029751735993</v>
      </c>
      <c r="Z568" s="18">
        <v>44.511448566238791</v>
      </c>
      <c r="AA568" s="18">
        <v>3.0549449961076331</v>
      </c>
      <c r="AB568" s="21">
        <v>294.20704202370672</v>
      </c>
      <c r="AC568" s="21">
        <v>0</v>
      </c>
      <c r="AD568" s="21">
        <v>1826.1929074823811</v>
      </c>
      <c r="AE568" s="18">
        <v>61.063526613961216</v>
      </c>
      <c r="AH568" s="21">
        <f t="shared" si="38"/>
        <v>1578.0135872005415</v>
      </c>
      <c r="AI568" s="21">
        <f t="shared" si="39"/>
        <v>1810.7020029102121</v>
      </c>
      <c r="AM568" s="20">
        <f t="shared" si="40"/>
        <v>0.69715601698694951</v>
      </c>
      <c r="AN568" s="20">
        <f t="shared" si="41"/>
        <v>1.497494995431111</v>
      </c>
    </row>
    <row r="569" spans="1:40">
      <c r="A569" s="18" t="s">
        <v>623</v>
      </c>
      <c r="B569" s="18" t="s">
        <v>75</v>
      </c>
      <c r="C569" s="18">
        <v>99.846199999999996</v>
      </c>
      <c r="D569" s="18">
        <v>39.731099999999998</v>
      </c>
      <c r="E569" s="19">
        <v>1.7600000000000001E-2</v>
      </c>
      <c r="F569" s="19">
        <v>5.7099999999999998E-2</v>
      </c>
      <c r="G569" s="18">
        <v>13.5108</v>
      </c>
      <c r="H569" s="18">
        <v>0.19939999999999999</v>
      </c>
      <c r="I569" s="18">
        <v>45.7303</v>
      </c>
      <c r="J569" s="18">
        <v>0.30120000000000002</v>
      </c>
      <c r="K569" s="19">
        <v>7.1000000000000004E-3</v>
      </c>
      <c r="L569" s="19">
        <v>4.7600000000000003E-2</v>
      </c>
      <c r="M569" s="19">
        <v>4.1599999999999998E-2</v>
      </c>
      <c r="N569" s="19">
        <v>2.1600000000000001E-2</v>
      </c>
      <c r="O569" s="20">
        <v>0.2258</v>
      </c>
      <c r="P569" s="20">
        <v>0.22388462389813027</v>
      </c>
      <c r="Q569" s="19"/>
      <c r="R569" s="18">
        <v>85.782162587035799</v>
      </c>
      <c r="S569" s="21">
        <v>185717.03573978561</v>
      </c>
      <c r="T569" s="18">
        <v>105.48434999712019</v>
      </c>
      <c r="U569" s="21">
        <v>302.20209707016289</v>
      </c>
      <c r="V569" s="21">
        <v>105020.10261064189</v>
      </c>
      <c r="W569" s="21">
        <v>1544.2685309381716</v>
      </c>
      <c r="X569" s="21">
        <v>275770.12472583639</v>
      </c>
      <c r="Y569" s="21">
        <v>2152.6485892712576</v>
      </c>
      <c r="Z569" s="18">
        <v>52.671880803382571</v>
      </c>
      <c r="AA569" s="18">
        <v>207.73625973531909</v>
      </c>
      <c r="AB569" s="21">
        <v>284.62820809735354</v>
      </c>
      <c r="AC569" s="21">
        <v>169.88028174652956</v>
      </c>
      <c r="AD569" s="21">
        <v>1774.3302861855493</v>
      </c>
      <c r="AE569" s="18">
        <v>874.17259152618169</v>
      </c>
      <c r="AH569" s="21">
        <f t="shared" si="38"/>
        <v>1596.4277487964889</v>
      </c>
      <c r="AI569" s="21">
        <f t="shared" si="39"/>
        <v>1759.2793126382355</v>
      </c>
      <c r="AM569" s="20">
        <f t="shared" si="40"/>
        <v>0.67570897647317951</v>
      </c>
      <c r="AN569" s="20">
        <f t="shared" si="41"/>
        <v>1.5201163483101756</v>
      </c>
    </row>
    <row r="570" spans="1:40">
      <c r="A570" s="18" t="s">
        <v>624</v>
      </c>
      <c r="B570" s="18" t="s">
        <v>75</v>
      </c>
      <c r="C570" s="18">
        <v>99.742800000000003</v>
      </c>
      <c r="D570" s="18">
        <v>39.802399999999999</v>
      </c>
      <c r="E570" s="19">
        <v>1.61E-2</v>
      </c>
      <c r="F570" s="19">
        <v>5.7000000000000002E-2</v>
      </c>
      <c r="G570" s="18">
        <v>13.4747</v>
      </c>
      <c r="H570" s="18">
        <v>0.19900000000000001</v>
      </c>
      <c r="I570" s="18">
        <v>45.717599999999997</v>
      </c>
      <c r="J570" s="18">
        <v>0.30549999999999999</v>
      </c>
      <c r="K570" s="19">
        <v>8.0000000000000002E-3</v>
      </c>
      <c r="L570" s="19">
        <v>2.2000000000000001E-3</v>
      </c>
      <c r="M570" s="19">
        <v>4.3099999999999999E-2</v>
      </c>
      <c r="N570" s="19">
        <v>2.1399999999999999E-2</v>
      </c>
      <c r="O570" s="20">
        <v>0.23119999999999999</v>
      </c>
      <c r="P570" s="20">
        <v>0.2292388177380324</v>
      </c>
      <c r="Q570" s="19"/>
      <c r="R570" s="18">
        <v>85.811381453017191</v>
      </c>
      <c r="S570" s="21">
        <v>186050.31683817573</v>
      </c>
      <c r="T570" s="18">
        <v>96.494206531456527</v>
      </c>
      <c r="U570" s="21">
        <v>301.67284646233423</v>
      </c>
      <c r="V570" s="21">
        <v>104739.49556263258</v>
      </c>
      <c r="W570" s="21">
        <v>1541.1707003846348</v>
      </c>
      <c r="X570" s="21">
        <v>275693.5391669395</v>
      </c>
      <c r="Y570" s="21">
        <v>2183.3802922389414</v>
      </c>
      <c r="Z570" s="18">
        <v>59.348598088318383</v>
      </c>
      <c r="AA570" s="18">
        <v>9.601255702052562</v>
      </c>
      <c r="AB570" s="21">
        <v>294.8912444470177</v>
      </c>
      <c r="AC570" s="21">
        <v>168.30731617480242</v>
      </c>
      <c r="AD570" s="21">
        <v>1816.7633399738659</v>
      </c>
      <c r="AE570" s="18">
        <v>978.62336073427332</v>
      </c>
      <c r="AH570" s="21">
        <f t="shared" si="38"/>
        <v>1593.2252859102373</v>
      </c>
      <c r="AI570" s="21">
        <f t="shared" si="39"/>
        <v>1801.3524228607614</v>
      </c>
      <c r="AM570" s="20">
        <f t="shared" si="40"/>
        <v>0.69021158914544856</v>
      </c>
      <c r="AN570" s="20">
        <f t="shared" si="41"/>
        <v>1.5211313338410279</v>
      </c>
    </row>
    <row r="571" spans="1:40">
      <c r="A571" s="18" t="s">
        <v>625</v>
      </c>
      <c r="B571" s="18" t="s">
        <v>75</v>
      </c>
      <c r="C571" s="18">
        <v>99.775199999999998</v>
      </c>
      <c r="D571" s="18">
        <v>39.919699999999999</v>
      </c>
      <c r="E571" s="19">
        <v>1.47E-2</v>
      </c>
      <c r="F571" s="19">
        <v>6.9800000000000001E-2</v>
      </c>
      <c r="G571" s="18">
        <v>12.919</v>
      </c>
      <c r="H571" s="18">
        <v>0.185</v>
      </c>
      <c r="I571" s="18">
        <v>46.193800000000003</v>
      </c>
      <c r="J571" s="18">
        <v>0.28410000000000002</v>
      </c>
      <c r="K571" s="19">
        <v>8.3999999999999995E-3</v>
      </c>
      <c r="L571" s="19">
        <v>0</v>
      </c>
      <c r="M571" s="19">
        <v>7.2499999999999995E-2</v>
      </c>
      <c r="N571" s="19">
        <v>2.06E-2</v>
      </c>
      <c r="O571" s="20">
        <v>0.30270000000000002</v>
      </c>
      <c r="P571" s="20">
        <v>0.30013231024784781</v>
      </c>
      <c r="Q571" s="19">
        <v>9.4999999999999998E-3</v>
      </c>
      <c r="R571" s="18">
        <v>86.438385549795356</v>
      </c>
      <c r="S571" s="21">
        <v>186598.61800004329</v>
      </c>
      <c r="T571" s="18">
        <v>88.103405963503789</v>
      </c>
      <c r="U571" s="21">
        <v>369.41692426440227</v>
      </c>
      <c r="V571" s="21">
        <v>100420.01255491034</v>
      </c>
      <c r="W571" s="21">
        <v>1432.7466310108414</v>
      </c>
      <c r="X571" s="21">
        <v>278565.19610762101</v>
      </c>
      <c r="Y571" s="21">
        <v>2030.4364681672121</v>
      </c>
      <c r="Z571" s="18">
        <v>62.316027992734298</v>
      </c>
      <c r="AA571" s="18">
        <v>0</v>
      </c>
      <c r="AB571" s="21">
        <v>496.04675690043581</v>
      </c>
      <c r="AC571" s="21">
        <v>162.01545388789395</v>
      </c>
      <c r="AD571" s="21">
        <v>2378.6084040228775</v>
      </c>
      <c r="AE571" s="18">
        <v>76.329408267451512</v>
      </c>
      <c r="AH571" s="21">
        <f t="shared" si="38"/>
        <v>1481.1390848914266</v>
      </c>
      <c r="AI571" s="21">
        <f t="shared" si="39"/>
        <v>2358.4315674738432</v>
      </c>
      <c r="AM571" s="20">
        <f t="shared" si="40"/>
        <v>0.85746492789756612</v>
      </c>
      <c r="AN571" s="20">
        <f t="shared" si="41"/>
        <v>1.474944134349246</v>
      </c>
    </row>
    <row r="572" spans="1:40">
      <c r="A572" s="18" t="s">
        <v>626</v>
      </c>
      <c r="B572" s="18" t="s">
        <v>75</v>
      </c>
      <c r="C572" s="18">
        <v>99.625500000000002</v>
      </c>
      <c r="D572" s="18">
        <v>40.009799999999998</v>
      </c>
      <c r="E572" s="19">
        <v>1.4200000000000001E-2</v>
      </c>
      <c r="F572" s="19">
        <v>6.59E-2</v>
      </c>
      <c r="G572" s="18">
        <v>12.6173</v>
      </c>
      <c r="H572" s="18">
        <v>0.18229999999999999</v>
      </c>
      <c r="I572" s="18">
        <v>46.383699999999997</v>
      </c>
      <c r="J572" s="18">
        <v>0.28029999999999999</v>
      </c>
      <c r="K572" s="19">
        <v>8.8000000000000005E-3</v>
      </c>
      <c r="L572" s="19">
        <v>7.4999999999999997E-3</v>
      </c>
      <c r="M572" s="19">
        <v>7.6399999999999996E-2</v>
      </c>
      <c r="N572" s="19">
        <v>2.1299999999999999E-2</v>
      </c>
      <c r="O572" s="20">
        <v>0.3226</v>
      </c>
      <c r="P572" s="20">
        <v>0.31986350606526492</v>
      </c>
      <c r="Q572" s="19">
        <v>9.7999999999999997E-3</v>
      </c>
      <c r="R572" s="18">
        <v>86.760207983306458</v>
      </c>
      <c r="S572" s="21">
        <v>187019.77686350676</v>
      </c>
      <c r="T572" s="18">
        <v>85.106691474949244</v>
      </c>
      <c r="U572" s="21">
        <v>348.77615055908467</v>
      </c>
      <c r="V572" s="21">
        <v>98074.883846200944</v>
      </c>
      <c r="W572" s="21">
        <v>1411.8362747744668</v>
      </c>
      <c r="X572" s="21">
        <v>279710.36127569195</v>
      </c>
      <c r="Y572" s="21">
        <v>2003.2782190329795</v>
      </c>
      <c r="Z572" s="18">
        <v>65.283457897150228</v>
      </c>
      <c r="AA572" s="18">
        <v>32.731553529724643</v>
      </c>
      <c r="AB572" s="21">
        <v>522.73065140956271</v>
      </c>
      <c r="AC572" s="21">
        <v>167.52083338893885</v>
      </c>
      <c r="AD572" s="21">
        <v>2534.9820652057492</v>
      </c>
      <c r="AE572" s="18">
        <v>78.739810633792104</v>
      </c>
      <c r="AH572" s="21">
        <f t="shared" si="38"/>
        <v>1459.5224604092273</v>
      </c>
      <c r="AI572" s="21">
        <f t="shared" si="39"/>
        <v>2513.4787699605613</v>
      </c>
      <c r="AM572" s="20">
        <f t="shared" si="40"/>
        <v>0.88884112287928485</v>
      </c>
      <c r="AN572" s="20">
        <f t="shared" si="41"/>
        <v>1.4881714901625793</v>
      </c>
    </row>
    <row r="573" spans="1:40">
      <c r="A573" s="18" t="s">
        <v>627</v>
      </c>
      <c r="B573" s="18" t="s">
        <v>75</v>
      </c>
      <c r="C573" s="18">
        <v>99.735299999999995</v>
      </c>
      <c r="D573" s="18">
        <v>39.855499999999999</v>
      </c>
      <c r="E573" s="19">
        <v>1.5100000000000001E-2</v>
      </c>
      <c r="F573" s="19">
        <v>6.9099999999999995E-2</v>
      </c>
      <c r="G573" s="18">
        <v>13.1448</v>
      </c>
      <c r="H573" s="18">
        <v>0.18959999999999999</v>
      </c>
      <c r="I573" s="18">
        <v>46.041899999999998</v>
      </c>
      <c r="J573" s="18">
        <v>0.27810000000000001</v>
      </c>
      <c r="K573" s="19">
        <v>7.4000000000000003E-3</v>
      </c>
      <c r="L573" s="19">
        <v>3.5999999999999999E-3</v>
      </c>
      <c r="M573" s="19">
        <v>6.6900000000000001E-2</v>
      </c>
      <c r="N573" s="19">
        <v>2.23E-2</v>
      </c>
      <c r="O573" s="20">
        <v>0.2959</v>
      </c>
      <c r="P573" s="20">
        <v>0.29338999207908212</v>
      </c>
      <c r="Q573" s="19">
        <v>9.7999999999999997E-3</v>
      </c>
      <c r="R573" s="18">
        <v>86.194837069652706</v>
      </c>
      <c r="S573" s="21">
        <v>186298.52478101599</v>
      </c>
      <c r="T573" s="18">
        <v>90.500777554347422</v>
      </c>
      <c r="U573" s="21">
        <v>365.71217000960166</v>
      </c>
      <c r="V573" s="21">
        <v>102175.16688844224</v>
      </c>
      <c r="W573" s="21">
        <v>1468.3716823765162</v>
      </c>
      <c r="X573" s="21">
        <v>277649.18458034354</v>
      </c>
      <c r="Y573" s="21">
        <v>1987.5550221657925</v>
      </c>
      <c r="Z573" s="18">
        <v>54.897453231694506</v>
      </c>
      <c r="AA573" s="18">
        <v>15.711145694267829</v>
      </c>
      <c r="AB573" s="21">
        <v>457.73142119502285</v>
      </c>
      <c r="AC573" s="21">
        <v>175.38566124757449</v>
      </c>
      <c r="AD573" s="21">
        <v>2325.1741881412931</v>
      </c>
      <c r="AE573" s="18">
        <v>78.739810633792104</v>
      </c>
      <c r="AH573" s="21">
        <f t="shared" si="38"/>
        <v>1517.9674080833215</v>
      </c>
      <c r="AI573" s="21">
        <f t="shared" si="39"/>
        <v>2305.4506138602915</v>
      </c>
      <c r="AM573" s="20">
        <f t="shared" si="40"/>
        <v>0.85566633691764937</v>
      </c>
      <c r="AN573" s="20">
        <f t="shared" si="41"/>
        <v>1.4856519977507663</v>
      </c>
    </row>
    <row r="574" spans="1:40">
      <c r="A574" s="18" t="s">
        <v>628</v>
      </c>
      <c r="B574" s="18" t="s">
        <v>75</v>
      </c>
      <c r="C574" s="18">
        <v>99.455799999999996</v>
      </c>
      <c r="D574" s="18">
        <v>40.249000000000002</v>
      </c>
      <c r="E574" s="19">
        <v>1.46E-2</v>
      </c>
      <c r="F574" s="19">
        <v>7.5399999999999995E-2</v>
      </c>
      <c r="G574" s="18">
        <v>11.291399999999999</v>
      </c>
      <c r="H574" s="18">
        <v>0.1643</v>
      </c>
      <c r="I574" s="18">
        <v>47.428100000000001</v>
      </c>
      <c r="J574" s="18">
        <v>0.29730000000000001</v>
      </c>
      <c r="K574" s="19">
        <v>8.2000000000000007E-3</v>
      </c>
      <c r="L574" s="19">
        <v>9.1000000000000004E-3</v>
      </c>
      <c r="M574" s="19">
        <v>8.9599999999999999E-2</v>
      </c>
      <c r="N574" s="19">
        <v>1.9199999999999998E-2</v>
      </c>
      <c r="O574" s="20">
        <v>0.34499999999999997</v>
      </c>
      <c r="P574" s="20">
        <v>0.3420734953270812</v>
      </c>
      <c r="Q574" s="19">
        <v>8.6E-3</v>
      </c>
      <c r="R574" s="18">
        <v>88.217765622103826</v>
      </c>
      <c r="S574" s="21">
        <v>188137.88119358971</v>
      </c>
      <c r="T574" s="18">
        <v>87.504063065792863</v>
      </c>
      <c r="U574" s="21">
        <v>399.05495830280699</v>
      </c>
      <c r="V574" s="21">
        <v>87768.598944385361</v>
      </c>
      <c r="W574" s="21">
        <v>1272.4338998653041</v>
      </c>
      <c r="X574" s="21">
        <v>286008.46818213392</v>
      </c>
      <c r="Y574" s="21">
        <v>2124.775649370335</v>
      </c>
      <c r="Z574" s="18">
        <v>60.832313040526344</v>
      </c>
      <c r="AA574" s="18">
        <v>39.714284949399229</v>
      </c>
      <c r="AB574" s="21">
        <v>613.04537128660752</v>
      </c>
      <c r="AC574" s="21">
        <v>151.00469488580404</v>
      </c>
      <c r="AD574" s="21">
        <v>2711.0006586980267</v>
      </c>
      <c r="AE574" s="18">
        <v>69.098201168429796</v>
      </c>
      <c r="AH574" s="21">
        <f t="shared" si="38"/>
        <v>1315.4116305278994</v>
      </c>
      <c r="AI574" s="21">
        <f t="shared" si="39"/>
        <v>2688.0042642169669</v>
      </c>
      <c r="AM574" s="20">
        <f t="shared" si="40"/>
        <v>0.83193596002097359</v>
      </c>
      <c r="AN574" s="20">
        <f t="shared" si="41"/>
        <v>1.4987269323524364</v>
      </c>
    </row>
    <row r="575" spans="1:40">
      <c r="A575" s="18" t="s">
        <v>629</v>
      </c>
      <c r="B575" s="18" t="s">
        <v>75</v>
      </c>
      <c r="C575" s="18">
        <v>98.818299999999994</v>
      </c>
      <c r="D575" s="18">
        <v>40.3367</v>
      </c>
      <c r="E575" s="19">
        <v>1.46E-2</v>
      </c>
      <c r="F575" s="19">
        <v>6.88E-2</v>
      </c>
      <c r="G575" s="18">
        <v>11.384499999999999</v>
      </c>
      <c r="H575" s="18">
        <v>0.16850000000000001</v>
      </c>
      <c r="I575" s="18">
        <v>47.258499999999998</v>
      </c>
      <c r="J575" s="18">
        <v>0.28899999999999998</v>
      </c>
      <c r="K575" s="19">
        <v>8.5000000000000006E-3</v>
      </c>
      <c r="L575" s="19">
        <v>5.4999999999999997E-3</v>
      </c>
      <c r="M575" s="19">
        <v>0.12540000000000001</v>
      </c>
      <c r="N575" s="19"/>
      <c r="O575" s="20">
        <v>0.33100000000000002</v>
      </c>
      <c r="P575" s="20">
        <v>0.3281922520384461</v>
      </c>
      <c r="Q575" s="19">
        <v>9.1000000000000004E-3</v>
      </c>
      <c r="R575" s="18">
        <v>88.094627453899321</v>
      </c>
      <c r="S575" s="21">
        <v>188547.8216189587</v>
      </c>
      <c r="T575" s="18">
        <v>87.504063065792863</v>
      </c>
      <c r="U575" s="21">
        <v>364.12441818611569</v>
      </c>
      <c r="V575" s="21">
        <v>88492.269752409367</v>
      </c>
      <c r="W575" s="21">
        <v>1304.9611206774421</v>
      </c>
      <c r="X575" s="21">
        <v>284985.71930111846</v>
      </c>
      <c r="Y575" s="21">
        <v>2065.4563157350376</v>
      </c>
      <c r="Z575" s="18">
        <v>63.057885468838286</v>
      </c>
      <c r="AA575" s="18">
        <v>24.003139255131405</v>
      </c>
      <c r="AB575" s="21">
        <v>857.98983883192625</v>
      </c>
      <c r="AC575" s="21">
        <v>0</v>
      </c>
      <c r="AD575" s="21">
        <v>2600.9890377653533</v>
      </c>
      <c r="AE575" s="18">
        <v>73.1155384456641</v>
      </c>
      <c r="AH575" s="21">
        <f t="shared" si="38"/>
        <v>1349.0374908335427</v>
      </c>
      <c r="AI575" s="21">
        <f t="shared" si="39"/>
        <v>2578.9258303067131</v>
      </c>
      <c r="AM575" s="20">
        <f t="shared" si="40"/>
        <v>0.80764546419181915</v>
      </c>
      <c r="AN575" s="20">
        <f t="shared" si="41"/>
        <v>1.5244693063111456</v>
      </c>
    </row>
    <row r="576" spans="1:40">
      <c r="A576" s="18" t="s">
        <v>630</v>
      </c>
      <c r="B576" s="18" t="s">
        <v>75</v>
      </c>
      <c r="C576" s="18">
        <v>99.093199999999996</v>
      </c>
      <c r="D576" s="18">
        <v>40.355899999999998</v>
      </c>
      <c r="E576" s="19">
        <v>1.5299999999999999E-2</v>
      </c>
      <c r="F576" s="19">
        <v>7.6100000000000001E-2</v>
      </c>
      <c r="G576" s="18">
        <v>11.141</v>
      </c>
      <c r="H576" s="18">
        <v>0.1641</v>
      </c>
      <c r="I576" s="18">
        <v>47.490600000000001</v>
      </c>
      <c r="J576" s="18">
        <v>0.28939999999999999</v>
      </c>
      <c r="K576" s="19">
        <v>7.7000000000000002E-3</v>
      </c>
      <c r="L576" s="19">
        <v>5.5999999999999999E-3</v>
      </c>
      <c r="M576" s="19">
        <v>8.8700000000000001E-2</v>
      </c>
      <c r="N576" s="19">
        <v>1.8700000000000001E-2</v>
      </c>
      <c r="O576" s="20">
        <v>0.33800000000000002</v>
      </c>
      <c r="P576" s="20">
        <v>0.33513287368276368</v>
      </c>
      <c r="Q576" s="19">
        <v>8.8999999999999999E-3</v>
      </c>
      <c r="R576" s="18">
        <v>88.369971694318565</v>
      </c>
      <c r="S576" s="21">
        <v>188637.56912371452</v>
      </c>
      <c r="T576" s="18">
        <v>91.699463349769246</v>
      </c>
      <c r="U576" s="21">
        <v>402.7597125576076</v>
      </c>
      <c r="V576" s="21">
        <v>86599.532461820272</v>
      </c>
      <c r="W576" s="21">
        <v>1270.8849845885354</v>
      </c>
      <c r="X576" s="21">
        <v>286385.36561764963</v>
      </c>
      <c r="Y576" s="21">
        <v>2068.3150788017988</v>
      </c>
      <c r="Z576" s="18">
        <v>57.123025660006448</v>
      </c>
      <c r="AA576" s="18">
        <v>24.439559968861065</v>
      </c>
      <c r="AB576" s="21">
        <v>606.887549476809</v>
      </c>
      <c r="AC576" s="21">
        <v>147.07228095648625</v>
      </c>
      <c r="AD576" s="21">
        <v>2655.9948482316904</v>
      </c>
      <c r="AE576" s="18">
        <v>71.508603534770373</v>
      </c>
      <c r="AH576" s="21">
        <f t="shared" si="38"/>
        <v>1313.8103990847735</v>
      </c>
      <c r="AI576" s="21">
        <f t="shared" si="39"/>
        <v>2633.4650472618405</v>
      </c>
      <c r="AM576" s="20">
        <f t="shared" si="40"/>
        <v>0.80314129034424564</v>
      </c>
      <c r="AN576" s="20">
        <f t="shared" si="41"/>
        <v>1.5171102680767961</v>
      </c>
    </row>
    <row r="577" spans="1:40">
      <c r="A577" s="18" t="s">
        <v>631</v>
      </c>
      <c r="B577" s="18" t="s">
        <v>75</v>
      </c>
      <c r="C577" s="18">
        <v>99.979500000000002</v>
      </c>
      <c r="D577" s="18">
        <v>39.898200000000003</v>
      </c>
      <c r="E577" s="19">
        <v>1.41E-2</v>
      </c>
      <c r="F577" s="19">
        <v>6.7599999999999993E-2</v>
      </c>
      <c r="G577" s="18">
        <v>12.4025</v>
      </c>
      <c r="H577" s="18">
        <v>0.17480000000000001</v>
      </c>
      <c r="I577" s="18">
        <v>46.529499999999999</v>
      </c>
      <c r="J577" s="18">
        <v>0.29139999999999999</v>
      </c>
      <c r="K577" s="19">
        <v>1.01E-2</v>
      </c>
      <c r="L577" s="19">
        <v>5.6899999999999999E-2</v>
      </c>
      <c r="M577" s="19">
        <v>7.3099999999999998E-2</v>
      </c>
      <c r="N577" s="19"/>
      <c r="O577" s="20">
        <v>0.33019999999999999</v>
      </c>
      <c r="P577" s="20">
        <v>0.32739903813623833</v>
      </c>
      <c r="Q577" s="19">
        <v>9.1999999999999998E-3</v>
      </c>
      <c r="R577" s="18">
        <v>86.991760920506721</v>
      </c>
      <c r="S577" s="21">
        <v>186498.11949211362</v>
      </c>
      <c r="T577" s="18">
        <v>84.507348577238332</v>
      </c>
      <c r="U577" s="21">
        <v>357.7734108921718</v>
      </c>
      <c r="V577" s="21">
        <v>96405.233045303452</v>
      </c>
      <c r="W577" s="21">
        <v>1353.751951895649</v>
      </c>
      <c r="X577" s="21">
        <v>280589.58761326299</v>
      </c>
      <c r="Y577" s="21">
        <v>2082.6088941356056</v>
      </c>
      <c r="Z577" s="18">
        <v>74.927605086501956</v>
      </c>
      <c r="AA577" s="18">
        <v>248.32338611217762</v>
      </c>
      <c r="AB577" s="21">
        <v>500.15197144030145</v>
      </c>
      <c r="AC577" s="21">
        <v>1119.1650042838501</v>
      </c>
      <c r="AD577" s="21">
        <v>2594.7026594263434</v>
      </c>
      <c r="AE577" s="18">
        <v>73.91900590111095</v>
      </c>
      <c r="AH577" s="21">
        <f t="shared" si="38"/>
        <v>1399.4762812920073</v>
      </c>
      <c r="AI577" s="21">
        <f t="shared" si="39"/>
        <v>2572.6927769404133</v>
      </c>
      <c r="AM577" s="20">
        <f t="shared" si="40"/>
        <v>0.89149036745453858</v>
      </c>
      <c r="AN577" s="20">
        <f t="shared" si="41"/>
        <v>1.4516600780731013</v>
      </c>
    </row>
    <row r="578" spans="1:40">
      <c r="A578" s="18" t="s">
        <v>632</v>
      </c>
      <c r="B578" s="18" t="s">
        <v>75</v>
      </c>
      <c r="C578" s="18">
        <v>99.388300000000001</v>
      </c>
      <c r="D578" s="18">
        <v>40.2361</v>
      </c>
      <c r="E578" s="19">
        <v>1.5800000000000002E-2</v>
      </c>
      <c r="F578" s="19">
        <v>7.4099999999999999E-2</v>
      </c>
      <c r="G578" s="18">
        <v>11.4802</v>
      </c>
      <c r="H578" s="18">
        <v>0.1691</v>
      </c>
      <c r="I578" s="18">
        <v>47.259099999999997</v>
      </c>
      <c r="J578" s="18">
        <v>0.28499999999999998</v>
      </c>
      <c r="K578" s="19">
        <v>1.0500000000000001E-2</v>
      </c>
      <c r="L578" s="19">
        <v>0</v>
      </c>
      <c r="M578" s="19">
        <v>8.9700000000000002E-2</v>
      </c>
      <c r="N578" s="19">
        <v>2.0299999999999999E-2</v>
      </c>
      <c r="O578" s="20">
        <v>0.35070000000000001</v>
      </c>
      <c r="P578" s="20">
        <v>0.34772514438031127</v>
      </c>
      <c r="Q578" s="19">
        <v>9.2999999999999992E-3</v>
      </c>
      <c r="R578" s="18">
        <v>88.006685787086354</v>
      </c>
      <c r="S578" s="21">
        <v>188077.58208883187</v>
      </c>
      <c r="T578" s="18">
        <v>94.696177838323806</v>
      </c>
      <c r="U578" s="21">
        <v>392.17470040103444</v>
      </c>
      <c r="V578" s="21">
        <v>89236.150486328785</v>
      </c>
      <c r="W578" s="21">
        <v>1309.6078665077473</v>
      </c>
      <c r="X578" s="21">
        <v>284989.33751649939</v>
      </c>
      <c r="Y578" s="21">
        <v>2036.8686850674248</v>
      </c>
      <c r="Z578" s="18">
        <v>77.895034990917878</v>
      </c>
      <c r="AA578" s="18">
        <v>0</v>
      </c>
      <c r="AB578" s="21">
        <v>613.72957370991855</v>
      </c>
      <c r="AC578" s="21">
        <v>159.65600553030322</v>
      </c>
      <c r="AD578" s="21">
        <v>2755.7911043634726</v>
      </c>
      <c r="AE578" s="18">
        <v>74.722473356557799</v>
      </c>
      <c r="AH578" s="21">
        <f t="shared" si="38"/>
        <v>1353.8411851629201</v>
      </c>
      <c r="AI578" s="21">
        <f t="shared" si="39"/>
        <v>2732.414769451856</v>
      </c>
      <c r="AM578" s="20">
        <f t="shared" si="40"/>
        <v>0.86289610636267322</v>
      </c>
      <c r="AN578" s="20">
        <f t="shared" si="41"/>
        <v>1.5171443162716125</v>
      </c>
    </row>
    <row r="579" spans="1:40">
      <c r="A579" s="18" t="s">
        <v>633</v>
      </c>
      <c r="B579" s="18" t="s">
        <v>75</v>
      </c>
      <c r="C579" s="18">
        <v>98.646900000000002</v>
      </c>
      <c r="D579" s="18">
        <v>40.2851</v>
      </c>
      <c r="E579" s="19">
        <v>1.49E-2</v>
      </c>
      <c r="F579" s="19">
        <v>7.0400000000000004E-2</v>
      </c>
      <c r="G579" s="18">
        <v>11.546200000000001</v>
      </c>
      <c r="H579" s="18">
        <v>0.16830000000000001</v>
      </c>
      <c r="I579" s="18">
        <v>47.148000000000003</v>
      </c>
      <c r="J579" s="18">
        <v>0.28920000000000001</v>
      </c>
      <c r="K579" s="19">
        <v>9.4000000000000004E-3</v>
      </c>
      <c r="L579" s="19">
        <v>6.4000000000000003E-3</v>
      </c>
      <c r="M579" s="19">
        <v>8.6900000000000005E-2</v>
      </c>
      <c r="N579" s="19">
        <v>1.9699999999999999E-2</v>
      </c>
      <c r="O579" s="20">
        <v>0.34710000000000002</v>
      </c>
      <c r="P579" s="20">
        <v>0.34415568182037654</v>
      </c>
      <c r="Q579" s="19">
        <v>8.5000000000000006E-3</v>
      </c>
      <c r="R579" s="18">
        <v>87.921073922024135</v>
      </c>
      <c r="S579" s="21">
        <v>188306.62519992745</v>
      </c>
      <c r="T579" s="18">
        <v>89.302091758925613</v>
      </c>
      <c r="U579" s="21">
        <v>372.59242791137422</v>
      </c>
      <c r="V579" s="21">
        <v>89749.171682135275</v>
      </c>
      <c r="W579" s="21">
        <v>1303.4122054006737</v>
      </c>
      <c r="X579" s="21">
        <v>284319.36463512667</v>
      </c>
      <c r="Y579" s="21">
        <v>2066.8856972684184</v>
      </c>
      <c r="Z579" s="18">
        <v>69.734602753774098</v>
      </c>
      <c r="AA579" s="18">
        <v>27.930925678698362</v>
      </c>
      <c r="AB579" s="21">
        <v>594.57190585721207</v>
      </c>
      <c r="AC579" s="21">
        <v>154.93710881512186</v>
      </c>
      <c r="AD579" s="21">
        <v>2727.5024018379281</v>
      </c>
      <c r="AE579" s="18">
        <v>68.294733712982946</v>
      </c>
      <c r="AH579" s="21">
        <f t="shared" si="38"/>
        <v>1347.436259390417</v>
      </c>
      <c r="AI579" s="21">
        <f t="shared" si="39"/>
        <v>2704.3660293035055</v>
      </c>
      <c r="AM579" s="20">
        <f t="shared" si="40"/>
        <v>0.8609722438010311</v>
      </c>
      <c r="AN579" s="20">
        <f t="shared" si="41"/>
        <v>1.5013355935613906</v>
      </c>
    </row>
    <row r="580" spans="1:40">
      <c r="A580" s="18" t="s">
        <v>634</v>
      </c>
      <c r="B580" s="18" t="s">
        <v>75</v>
      </c>
      <c r="C580" s="18">
        <v>99.593400000000003</v>
      </c>
      <c r="D580" s="18">
        <v>39.992600000000003</v>
      </c>
      <c r="E580" s="19">
        <v>1.49E-2</v>
      </c>
      <c r="F580" s="19">
        <v>6.9199999999999998E-2</v>
      </c>
      <c r="G580" s="18">
        <v>12.551</v>
      </c>
      <c r="H580" s="18">
        <v>0.18099999999999999</v>
      </c>
      <c r="I580" s="18">
        <v>46.468899999999998</v>
      </c>
      <c r="J580" s="18">
        <v>0.2787</v>
      </c>
      <c r="K580" s="19">
        <v>1.0200000000000001E-2</v>
      </c>
      <c r="L580" s="19">
        <v>5.5999999999999999E-3</v>
      </c>
      <c r="M580" s="19">
        <v>7.6600000000000001E-2</v>
      </c>
      <c r="N580" s="19">
        <v>2.12E-2</v>
      </c>
      <c r="O580" s="20">
        <v>0.32040000000000002</v>
      </c>
      <c r="P580" s="20">
        <v>0.31768216783419373</v>
      </c>
      <c r="Q580" s="19">
        <v>9.4999999999999998E-3</v>
      </c>
      <c r="R580" s="18">
        <v>86.841594533133232</v>
      </c>
      <c r="S580" s="21">
        <v>186939.37805716306</v>
      </c>
      <c r="T580" s="18">
        <v>89.302091758925613</v>
      </c>
      <c r="U580" s="21">
        <v>366.24142061743032</v>
      </c>
      <c r="V580" s="21">
        <v>97559.530735868073</v>
      </c>
      <c r="W580" s="21">
        <v>1401.7683254754718</v>
      </c>
      <c r="X580" s="21">
        <v>280224.14785978699</v>
      </c>
      <c r="Y580" s="21">
        <v>1991.8431667659345</v>
      </c>
      <c r="Z580" s="18">
        <v>75.669462562605943</v>
      </c>
      <c r="AA580" s="18">
        <v>24.439559968861065</v>
      </c>
      <c r="AB580" s="21">
        <v>524.09905625618455</v>
      </c>
      <c r="AC580" s="21">
        <v>166.73435060307531</v>
      </c>
      <c r="AD580" s="21">
        <v>2517.6945247734716</v>
      </c>
      <c r="AE580" s="18">
        <v>76.329408267451512</v>
      </c>
      <c r="AH580" s="21">
        <f t="shared" si="38"/>
        <v>1449.1144560289092</v>
      </c>
      <c r="AI580" s="21">
        <f t="shared" si="39"/>
        <v>2496.3378732032352</v>
      </c>
      <c r="AM580" s="20">
        <f t="shared" si="40"/>
        <v>0.87653079953718072</v>
      </c>
      <c r="AN580" s="20">
        <f t="shared" si="41"/>
        <v>1.4853643156117986</v>
      </c>
    </row>
    <row r="581" spans="1:40">
      <c r="A581" s="18" t="s">
        <v>635</v>
      </c>
      <c r="B581" s="18" t="s">
        <v>75</v>
      </c>
      <c r="C581" s="18">
        <v>99.641199999999998</v>
      </c>
      <c r="D581" s="18">
        <v>40.134</v>
      </c>
      <c r="E581" s="19">
        <v>1.4800000000000001E-2</v>
      </c>
      <c r="F581" s="19">
        <v>6.9500000000000006E-2</v>
      </c>
      <c r="G581" s="18">
        <v>12.0733</v>
      </c>
      <c r="H581" s="18">
        <v>0.17630000000000001</v>
      </c>
      <c r="I581" s="18">
        <v>46.807899999999997</v>
      </c>
      <c r="J581" s="18">
        <v>0.28129999999999999</v>
      </c>
      <c r="K581" s="19">
        <v>1.04E-2</v>
      </c>
      <c r="L581" s="19">
        <v>5.1999999999999998E-3</v>
      </c>
      <c r="M581" s="19">
        <v>7.8399999999999997E-2</v>
      </c>
      <c r="N581" s="19"/>
      <c r="O581" s="20">
        <v>0.33860000000000001</v>
      </c>
      <c r="P581" s="20">
        <v>0.33572778410941945</v>
      </c>
      <c r="Q581" s="19">
        <v>1.01E-2</v>
      </c>
      <c r="R581" s="18">
        <v>87.35918827054293</v>
      </c>
      <c r="S581" s="21">
        <v>187600.33103489596</v>
      </c>
      <c r="T581" s="18">
        <v>88.702748861214701</v>
      </c>
      <c r="U581" s="21">
        <v>367.82917244091635</v>
      </c>
      <c r="V581" s="21">
        <v>93846.345505008037</v>
      </c>
      <c r="W581" s="21">
        <v>1365.3688164714126</v>
      </c>
      <c r="X581" s="21">
        <v>282268.43955002428</v>
      </c>
      <c r="Y581" s="21">
        <v>2010.4251266998826</v>
      </c>
      <c r="Z581" s="18">
        <v>77.153177514813891</v>
      </c>
      <c r="AA581" s="18">
        <v>22.693877113942417</v>
      </c>
      <c r="AB581" s="21">
        <v>536.41469987578159</v>
      </c>
      <c r="AC581" s="21">
        <v>0</v>
      </c>
      <c r="AD581" s="21">
        <v>2660.7096319859475</v>
      </c>
      <c r="AE581" s="18">
        <v>81.15021300013268</v>
      </c>
      <c r="AH581" s="21">
        <f t="shared" si="38"/>
        <v>1411.4855171154516</v>
      </c>
      <c r="AI581" s="21">
        <f t="shared" si="39"/>
        <v>2638.1398372865651</v>
      </c>
      <c r="AM581" s="20">
        <f t="shared" si="40"/>
        <v>0.88461138556584518</v>
      </c>
      <c r="AN581" s="20">
        <f t="shared" si="41"/>
        <v>1.5040388728191112</v>
      </c>
    </row>
    <row r="582" spans="1:40">
      <c r="A582" s="18" t="s">
        <v>636</v>
      </c>
      <c r="B582" s="18" t="s">
        <v>75</v>
      </c>
      <c r="C582" s="18">
        <v>99.862200000000001</v>
      </c>
      <c r="D582" s="18">
        <v>40.035200000000003</v>
      </c>
      <c r="E582" s="19">
        <v>1.4500000000000001E-2</v>
      </c>
      <c r="F582" s="19">
        <v>6.6600000000000006E-2</v>
      </c>
      <c r="G582" s="18">
        <v>12.0466</v>
      </c>
      <c r="H582" s="18">
        <v>0.17610000000000001</v>
      </c>
      <c r="I582" s="18">
        <v>46.804499999999997</v>
      </c>
      <c r="J582" s="18">
        <v>0.27889999999999998</v>
      </c>
      <c r="K582" s="19">
        <v>9.1999999999999998E-3</v>
      </c>
      <c r="L582" s="19">
        <v>4.3E-3</v>
      </c>
      <c r="M582" s="19">
        <v>0.08</v>
      </c>
      <c r="N582" s="19"/>
      <c r="O582" s="20">
        <v>0.33660000000000001</v>
      </c>
      <c r="P582" s="20">
        <v>0.33374474935390014</v>
      </c>
      <c r="Q582" s="19">
        <v>8.3999999999999995E-3</v>
      </c>
      <c r="R582" s="18">
        <v>87.38281554995568</v>
      </c>
      <c r="S582" s="21">
        <v>187138.50533334003</v>
      </c>
      <c r="T582" s="18">
        <v>86.904720168081965</v>
      </c>
      <c r="U582" s="21">
        <v>352.48090481388527</v>
      </c>
      <c r="V582" s="21">
        <v>93638.805112159054</v>
      </c>
      <c r="W582" s="21">
        <v>1363.8199011946442</v>
      </c>
      <c r="X582" s="21">
        <v>282247.93632953224</v>
      </c>
      <c r="Y582" s="21">
        <v>1993.2725482993148</v>
      </c>
      <c r="Z582" s="18">
        <v>68.250887801566137</v>
      </c>
      <c r="AA582" s="18">
        <v>18.76609069037546</v>
      </c>
      <c r="AB582" s="21">
        <v>547.36193864875679</v>
      </c>
      <c r="AC582" s="21">
        <v>1093.9975551362159</v>
      </c>
      <c r="AD582" s="21">
        <v>2644.9936861384226</v>
      </c>
      <c r="AE582" s="18">
        <v>67.491266257536083</v>
      </c>
      <c r="AH582" s="21">
        <f t="shared" ref="AH582:AH645" si="42">W582*AH$3</f>
        <v>1409.8842856723256</v>
      </c>
      <c r="AI582" s="21">
        <f t="shared" ref="AI582:AI645" si="43">AD582*AI$3</f>
        <v>2622.5572038708146</v>
      </c>
      <c r="AM582" s="20">
        <f t="shared" si="40"/>
        <v>0.87750525839112126</v>
      </c>
      <c r="AN582" s="20">
        <f t="shared" si="41"/>
        <v>1.5056624056485866</v>
      </c>
    </row>
    <row r="583" spans="1:40">
      <c r="A583" s="18" t="s">
        <v>637</v>
      </c>
      <c r="B583" s="18" t="s">
        <v>75</v>
      </c>
      <c r="C583" s="18">
        <v>99.750500000000002</v>
      </c>
      <c r="D583" s="18">
        <v>39.819400000000002</v>
      </c>
      <c r="E583" s="19">
        <v>1.5800000000000002E-2</v>
      </c>
      <c r="F583" s="19">
        <v>7.6899999999999996E-2</v>
      </c>
      <c r="G583" s="18">
        <v>12.962300000000001</v>
      </c>
      <c r="H583" s="18">
        <v>0.1885</v>
      </c>
      <c r="I583" s="18">
        <v>46.185200000000002</v>
      </c>
      <c r="J583" s="18">
        <v>0.27529999999999999</v>
      </c>
      <c r="K583" s="19">
        <v>9.1999999999999998E-3</v>
      </c>
      <c r="L583" s="19">
        <v>8.6E-3</v>
      </c>
      <c r="M583" s="19">
        <v>8.48E-2</v>
      </c>
      <c r="N583" s="19">
        <v>2.07E-2</v>
      </c>
      <c r="O583" s="20">
        <v>0.3533</v>
      </c>
      <c r="P583" s="20">
        <v>0.3503030895624864</v>
      </c>
      <c r="Q583" s="19"/>
      <c r="R583" s="18">
        <v>86.396925782237204</v>
      </c>
      <c r="S583" s="21">
        <v>186129.78077467825</v>
      </c>
      <c r="T583" s="18">
        <v>94.696177838323806</v>
      </c>
      <c r="U583" s="21">
        <v>406.99371742023686</v>
      </c>
      <c r="V583" s="21">
        <v>100756.58555155309</v>
      </c>
      <c r="W583" s="21">
        <v>1459.8526483542896</v>
      </c>
      <c r="X583" s="21">
        <v>278513.33502049401</v>
      </c>
      <c r="Y583" s="21">
        <v>1967.5436806984633</v>
      </c>
      <c r="Z583" s="18">
        <v>68.250887801566137</v>
      </c>
      <c r="AA583" s="18">
        <v>37.53218138075092</v>
      </c>
      <c r="AB583" s="21">
        <v>580.20365496768216</v>
      </c>
      <c r="AC583" s="21">
        <v>162.8019366737575</v>
      </c>
      <c r="AD583" s="21">
        <v>2776.2218339652545</v>
      </c>
      <c r="AE583" s="18">
        <v>0</v>
      </c>
      <c r="AH583" s="21">
        <f t="shared" si="42"/>
        <v>1509.1606351461292</v>
      </c>
      <c r="AI583" s="21">
        <f t="shared" si="43"/>
        <v>2752.6721928923316</v>
      </c>
      <c r="AM583" s="20">
        <f t="shared" ref="AM583:AM630" si="44">AD583/(X583/V583)/1000</f>
        <v>1.0043419741587123</v>
      </c>
      <c r="AN583" s="20">
        <f t="shared" si="41"/>
        <v>1.4978282827716036</v>
      </c>
    </row>
    <row r="584" spans="1:40">
      <c r="A584" s="18" t="s">
        <v>638</v>
      </c>
      <c r="B584" s="18" t="s">
        <v>75</v>
      </c>
      <c r="C584" s="18">
        <v>99.462400000000002</v>
      </c>
      <c r="D584" s="18">
        <v>39.834099999999999</v>
      </c>
      <c r="E584" s="19">
        <v>1.6E-2</v>
      </c>
      <c r="F584" s="19">
        <v>7.6300000000000007E-2</v>
      </c>
      <c r="G584" s="18">
        <v>12.919499999999999</v>
      </c>
      <c r="H584" s="18">
        <v>0.19120000000000001</v>
      </c>
      <c r="I584" s="18">
        <v>46.097799999999999</v>
      </c>
      <c r="J584" s="18">
        <v>0.2681</v>
      </c>
      <c r="K584" s="19">
        <v>7.4999999999999997E-3</v>
      </c>
      <c r="L584" s="19">
        <v>7.4000000000000003E-3</v>
      </c>
      <c r="M584" s="19">
        <v>0.12740000000000001</v>
      </c>
      <c r="N584" s="19"/>
      <c r="O584" s="20">
        <v>0.34639999999999999</v>
      </c>
      <c r="P584" s="20">
        <v>0.34346161965594474</v>
      </c>
      <c r="Q584" s="19"/>
      <c r="R584" s="18">
        <v>86.413525745695935</v>
      </c>
      <c r="S584" s="21">
        <v>186198.49370800692</v>
      </c>
      <c r="T584" s="18">
        <v>95.894863633745615</v>
      </c>
      <c r="U584" s="21">
        <v>403.81821377326497</v>
      </c>
      <c r="V584" s="21">
        <v>100423.89907912099</v>
      </c>
      <c r="W584" s="21">
        <v>1480.7630045906642</v>
      </c>
      <c r="X584" s="21">
        <v>277986.28164666879</v>
      </c>
      <c r="Y584" s="21">
        <v>1916.0859454967599</v>
      </c>
      <c r="Z584" s="18">
        <v>55.639310707798487</v>
      </c>
      <c r="AA584" s="18">
        <v>32.295132815994982</v>
      </c>
      <c r="AB584" s="21">
        <v>871.67388729814525</v>
      </c>
      <c r="AC584" s="21">
        <v>0</v>
      </c>
      <c r="AD584" s="21">
        <v>2722.001820791294</v>
      </c>
      <c r="AE584" s="18">
        <v>869.35178679350054</v>
      </c>
      <c r="AH584" s="21">
        <f t="shared" si="42"/>
        <v>1530.7772596283285</v>
      </c>
      <c r="AI584" s="21">
        <f t="shared" si="43"/>
        <v>2698.9121076079923</v>
      </c>
      <c r="AM584" s="20">
        <f t="shared" si="44"/>
        <v>0.98333642410373312</v>
      </c>
      <c r="AN584" s="20">
        <f t="shared" si="41"/>
        <v>1.5243156994156091</v>
      </c>
    </row>
    <row r="585" spans="1:40">
      <c r="A585" s="18" t="s">
        <v>639</v>
      </c>
      <c r="B585" s="18" t="s">
        <v>75</v>
      </c>
      <c r="C585" s="18">
        <v>99.4756</v>
      </c>
      <c r="D585" s="18">
        <v>39.758499999999998</v>
      </c>
      <c r="E585" s="19">
        <v>1.61E-2</v>
      </c>
      <c r="F585" s="19">
        <v>7.2700000000000001E-2</v>
      </c>
      <c r="G585" s="18">
        <v>13.460599999999999</v>
      </c>
      <c r="H585" s="18">
        <v>0.2014</v>
      </c>
      <c r="I585" s="18">
        <v>45.77</v>
      </c>
      <c r="J585" s="18">
        <v>0.27010000000000001</v>
      </c>
      <c r="K585" s="19">
        <v>6.7999999999999996E-3</v>
      </c>
      <c r="L585" s="19">
        <v>7.9000000000000008E-3</v>
      </c>
      <c r="M585" s="19">
        <v>7.8399999999999997E-2</v>
      </c>
      <c r="N585" s="19">
        <v>2.0199999999999999E-2</v>
      </c>
      <c r="O585" s="20">
        <v>0.3281</v>
      </c>
      <c r="P585" s="20">
        <v>0.32531685164294305</v>
      </c>
      <c r="Q585" s="19">
        <v>9.1000000000000004E-3</v>
      </c>
      <c r="R585" s="18">
        <v>85.838054733508557</v>
      </c>
      <c r="S585" s="21">
        <v>185845.11290803089</v>
      </c>
      <c r="T585" s="18">
        <v>96.494206531456527</v>
      </c>
      <c r="U585" s="21">
        <v>384.76519189143329</v>
      </c>
      <c r="V585" s="21">
        <v>104629.89557989209</v>
      </c>
      <c r="W585" s="21">
        <v>1559.7576837058564</v>
      </c>
      <c r="X585" s="21">
        <v>276009.52997687599</v>
      </c>
      <c r="Y585" s="21">
        <v>1930.3797608305665</v>
      </c>
      <c r="Z585" s="18">
        <v>50.446308375070622</v>
      </c>
      <c r="AA585" s="18">
        <v>34.477236384643291</v>
      </c>
      <c r="AB585" s="21">
        <v>536.41469987578159</v>
      </c>
      <c r="AC585" s="21">
        <v>158.86952274443968</v>
      </c>
      <c r="AD585" s="21">
        <v>2578.2009162864424</v>
      </c>
      <c r="AE585" s="18">
        <v>73.1155384456641</v>
      </c>
      <c r="AH585" s="21">
        <f t="shared" si="42"/>
        <v>1612.4400632277477</v>
      </c>
      <c r="AI585" s="21">
        <f t="shared" si="43"/>
        <v>2556.3310118538752</v>
      </c>
      <c r="AM585" s="20">
        <f t="shared" si="44"/>
        <v>0.9773462991572528</v>
      </c>
      <c r="AN585" s="20">
        <f t="shared" si="41"/>
        <v>1.5410892405952363</v>
      </c>
    </row>
    <row r="586" spans="1:40">
      <c r="A586" s="18" t="s">
        <v>640</v>
      </c>
      <c r="B586" s="18" t="s">
        <v>75</v>
      </c>
      <c r="C586" s="18">
        <v>99.807599999999994</v>
      </c>
      <c r="D586" s="18">
        <v>39.606200000000001</v>
      </c>
      <c r="E586" s="19">
        <v>1.66E-2</v>
      </c>
      <c r="F586" s="19">
        <v>5.8599999999999999E-2</v>
      </c>
      <c r="G586" s="18">
        <v>13.9869</v>
      </c>
      <c r="H586" s="18">
        <v>0.18890000000000001</v>
      </c>
      <c r="I586" s="18">
        <v>45.427399999999999</v>
      </c>
      <c r="J586" s="18">
        <v>0.26019999999999999</v>
      </c>
      <c r="K586" s="19">
        <v>9.2999999999999992E-3</v>
      </c>
      <c r="L586" s="19">
        <v>5.5300000000000002E-2</v>
      </c>
      <c r="M586" s="19">
        <v>5.6599999999999998E-2</v>
      </c>
      <c r="N586" s="19">
        <v>2.2100000000000002E-2</v>
      </c>
      <c r="O586" s="20">
        <v>0.3</v>
      </c>
      <c r="P586" s="20">
        <v>0.29745521332789671</v>
      </c>
      <c r="Q586" s="19">
        <v>1.18E-2</v>
      </c>
      <c r="R586" s="18">
        <v>85.27125388380054</v>
      </c>
      <c r="S586" s="21">
        <v>185133.20952395219</v>
      </c>
      <c r="T586" s="18">
        <v>99.490921020011072</v>
      </c>
      <c r="U586" s="21">
        <v>310.1408561875927</v>
      </c>
      <c r="V586" s="21">
        <v>108720.85096402781</v>
      </c>
      <c r="W586" s="21">
        <v>1462.9504789078269</v>
      </c>
      <c r="X586" s="21">
        <v>273943.52899435296</v>
      </c>
      <c r="Y586" s="21">
        <v>1859.6253749282243</v>
      </c>
      <c r="Z586" s="18">
        <v>68.99274527767011</v>
      </c>
      <c r="AA586" s="18">
        <v>241.34065469250305</v>
      </c>
      <c r="AB586" s="21">
        <v>387.25857159399538</v>
      </c>
      <c r="AC586" s="21">
        <v>173.81269567584738</v>
      </c>
      <c r="AD586" s="21">
        <v>2357.391877128719</v>
      </c>
      <c r="AE586" s="18">
        <v>94.809159742729264</v>
      </c>
      <c r="AH586" s="21">
        <f t="shared" si="42"/>
        <v>1512.3630980323812</v>
      </c>
      <c r="AI586" s="21">
        <f t="shared" si="43"/>
        <v>2337.39501236258</v>
      </c>
      <c r="AM586" s="20">
        <f t="shared" si="44"/>
        <v>0.93558570950002062</v>
      </c>
      <c r="AN586" s="20">
        <f t="shared" si="41"/>
        <v>1.3910515642788457</v>
      </c>
    </row>
    <row r="587" spans="1:40">
      <c r="A587" s="18" t="s">
        <v>641</v>
      </c>
      <c r="B587" s="18" t="s">
        <v>75</v>
      </c>
      <c r="C587" s="18">
        <v>99.403899999999993</v>
      </c>
      <c r="D587" s="18">
        <v>39.777099999999997</v>
      </c>
      <c r="E587" s="19">
        <v>1.66E-2</v>
      </c>
      <c r="F587" s="19">
        <v>5.79E-2</v>
      </c>
      <c r="G587" s="18">
        <v>13.6816</v>
      </c>
      <c r="H587" s="18">
        <v>0.186</v>
      </c>
      <c r="I587" s="18">
        <v>45.591799999999999</v>
      </c>
      <c r="J587" s="18">
        <v>0.25669999999999998</v>
      </c>
      <c r="K587" s="19">
        <v>9.4000000000000004E-3</v>
      </c>
      <c r="L587" s="19">
        <v>0</v>
      </c>
      <c r="M587" s="19">
        <v>6.7599999999999993E-2</v>
      </c>
      <c r="N587" s="19">
        <v>2.1999999999999999E-2</v>
      </c>
      <c r="O587" s="20">
        <v>0.32219999999999999</v>
      </c>
      <c r="P587" s="20">
        <v>0.3194668991141611</v>
      </c>
      <c r="Q587" s="19">
        <v>1.11E-2</v>
      </c>
      <c r="R587" s="18">
        <v>85.590887900424079</v>
      </c>
      <c r="S587" s="21">
        <v>185932.05580326309</v>
      </c>
      <c r="T587" s="18">
        <v>99.490921020011072</v>
      </c>
      <c r="U587" s="21">
        <v>306.43610193279216</v>
      </c>
      <c r="V587" s="21">
        <v>106347.73928100172</v>
      </c>
      <c r="W587" s="21">
        <v>1440.4912073946837</v>
      </c>
      <c r="X587" s="21">
        <v>274934.92000873352</v>
      </c>
      <c r="Y587" s="21">
        <v>1834.611198094063</v>
      </c>
      <c r="Z587" s="18">
        <v>69.734602753774098</v>
      </c>
      <c r="AA587" s="18">
        <v>0</v>
      </c>
      <c r="AB587" s="21">
        <v>462.52083815819941</v>
      </c>
      <c r="AC587" s="21">
        <v>173.02621288998381</v>
      </c>
      <c r="AD587" s="21">
        <v>2531.8388760362441</v>
      </c>
      <c r="AE587" s="18">
        <v>89.184887554601261</v>
      </c>
      <c r="AH587" s="21">
        <f t="shared" si="42"/>
        <v>1489.145242107056</v>
      </c>
      <c r="AI587" s="21">
        <f t="shared" si="43"/>
        <v>2510.3622432774109</v>
      </c>
      <c r="AM587" s="20">
        <f t="shared" si="44"/>
        <v>0.9793420955099259</v>
      </c>
      <c r="AN587" s="20">
        <f t="shared" si="41"/>
        <v>1.4002603648887169</v>
      </c>
    </row>
    <row r="588" spans="1:40">
      <c r="A588" s="18" t="s">
        <v>642</v>
      </c>
      <c r="B588" s="18" t="s">
        <v>75</v>
      </c>
      <c r="C588" s="18">
        <v>99.41</v>
      </c>
      <c r="D588" s="18">
        <v>39.654000000000003</v>
      </c>
      <c r="E588" s="19">
        <v>1.66E-2</v>
      </c>
      <c r="F588" s="19">
        <v>5.6599999999999998E-2</v>
      </c>
      <c r="G588" s="18">
        <v>14.103199999999999</v>
      </c>
      <c r="H588" s="18">
        <v>0.19170000000000001</v>
      </c>
      <c r="I588" s="18">
        <v>45.327399999999997</v>
      </c>
      <c r="J588" s="18">
        <v>0.2555</v>
      </c>
      <c r="K588" s="19">
        <v>9.1999999999999998E-3</v>
      </c>
      <c r="L588" s="19">
        <v>7.9000000000000008E-3</v>
      </c>
      <c r="M588" s="19">
        <v>5.67E-2</v>
      </c>
      <c r="N588" s="19">
        <v>2.2599999999999999E-2</v>
      </c>
      <c r="O588" s="20">
        <v>0.28739999999999999</v>
      </c>
      <c r="P588" s="20">
        <v>0.28496209436812503</v>
      </c>
      <c r="Q588" s="19">
        <v>1.11E-2</v>
      </c>
      <c r="R588" s="18">
        <v>85.139090163637221</v>
      </c>
      <c r="S588" s="21">
        <v>185356.64341600053</v>
      </c>
      <c r="T588" s="18">
        <v>99.490921020011072</v>
      </c>
      <c r="U588" s="21">
        <v>299.5558440310196</v>
      </c>
      <c r="V588" s="21">
        <v>109624.85649542621</v>
      </c>
      <c r="W588" s="21">
        <v>1484.6352927825853</v>
      </c>
      <c r="X588" s="21">
        <v>273340.49309752777</v>
      </c>
      <c r="Y588" s="21">
        <v>1826.0349088937792</v>
      </c>
      <c r="Z588" s="18">
        <v>68.250887801566137</v>
      </c>
      <c r="AA588" s="18">
        <v>34.477236384643291</v>
      </c>
      <c r="AB588" s="21">
        <v>387.94277401730636</v>
      </c>
      <c r="AC588" s="21">
        <v>177.74510960516517</v>
      </c>
      <c r="AD588" s="21">
        <v>2258.3814182893125</v>
      </c>
      <c r="AE588" s="18">
        <v>89.184887554601261</v>
      </c>
      <c r="AH588" s="21">
        <f t="shared" si="42"/>
        <v>1534.7803382361433</v>
      </c>
      <c r="AI588" s="21">
        <f t="shared" si="43"/>
        <v>2239.2244218433516</v>
      </c>
      <c r="AM588" s="20">
        <f t="shared" si="44"/>
        <v>0.9057375147251544</v>
      </c>
      <c r="AN588" s="20">
        <f t="shared" si="41"/>
        <v>1.4000295072679778</v>
      </c>
    </row>
    <row r="589" spans="1:40">
      <c r="A589" s="18" t="s">
        <v>643</v>
      </c>
      <c r="B589" s="18" t="s">
        <v>75</v>
      </c>
      <c r="C589" s="18">
        <v>99.845100000000002</v>
      </c>
      <c r="D589" s="18">
        <v>39.711500000000001</v>
      </c>
      <c r="E589" s="19">
        <v>1.6899999999999998E-2</v>
      </c>
      <c r="F589" s="19">
        <v>5.8500000000000003E-2</v>
      </c>
      <c r="G589" s="18">
        <v>13.791399999999999</v>
      </c>
      <c r="H589" s="18">
        <v>0.1855</v>
      </c>
      <c r="I589" s="18">
        <v>45.520499999999998</v>
      </c>
      <c r="J589" s="18">
        <v>0.26569999999999999</v>
      </c>
      <c r="K589" s="19">
        <v>1.1299999999999999E-2</v>
      </c>
      <c r="L589" s="19">
        <v>1.06E-2</v>
      </c>
      <c r="M589" s="19">
        <v>6.9800000000000001E-2</v>
      </c>
      <c r="N589" s="19">
        <v>2.2700000000000001E-2</v>
      </c>
      <c r="O589" s="20">
        <v>0.32450000000000001</v>
      </c>
      <c r="P589" s="20">
        <v>0.32174738908300832</v>
      </c>
      <c r="Q589" s="19">
        <v>1.0999999999999999E-2</v>
      </c>
      <c r="R589" s="18">
        <v>85.472603158211768</v>
      </c>
      <c r="S589" s="21">
        <v>185625.4184953474</v>
      </c>
      <c r="T589" s="18">
        <v>101.28894971314379</v>
      </c>
      <c r="U589" s="21">
        <v>309.6116055797641</v>
      </c>
      <c r="V589" s="21">
        <v>107201.21999766161</v>
      </c>
      <c r="W589" s="21">
        <v>1436.6189192027625</v>
      </c>
      <c r="X589" s="21">
        <v>274504.95541429718</v>
      </c>
      <c r="Y589" s="21">
        <v>1898.9333670961921</v>
      </c>
      <c r="Z589" s="18">
        <v>83.829894799749709</v>
      </c>
      <c r="AA589" s="18">
        <v>46.260595655344162</v>
      </c>
      <c r="AB589" s="21">
        <v>477.57329147104025</v>
      </c>
      <c r="AC589" s="21">
        <v>178.53159239102877</v>
      </c>
      <c r="AD589" s="21">
        <v>2549.9122137608974</v>
      </c>
      <c r="AE589" s="18">
        <v>88.381420099154383</v>
      </c>
      <c r="AG589" s="21"/>
      <c r="AH589" s="21">
        <f t="shared" si="42"/>
        <v>1485.1421634992412</v>
      </c>
      <c r="AI589" s="21">
        <f t="shared" si="43"/>
        <v>2528.2822717055237</v>
      </c>
      <c r="AM589" s="20">
        <f t="shared" si="44"/>
        <v>0.99580606765202717</v>
      </c>
      <c r="AN589" s="20">
        <f t="shared" si="41"/>
        <v>1.3853780428353677</v>
      </c>
    </row>
    <row r="590" spans="1:40">
      <c r="A590" s="18" t="s">
        <v>644</v>
      </c>
      <c r="B590" s="18" t="s">
        <v>75</v>
      </c>
      <c r="C590" s="18">
        <v>99.119799999999998</v>
      </c>
      <c r="D590" s="18">
        <v>39.840699999999998</v>
      </c>
      <c r="E590" s="19">
        <v>1.6400000000000001E-2</v>
      </c>
      <c r="F590" s="19">
        <v>5.8400000000000001E-2</v>
      </c>
      <c r="G590" s="18">
        <v>13.7813</v>
      </c>
      <c r="H590" s="18">
        <v>0.18890000000000001</v>
      </c>
      <c r="I590" s="18">
        <v>45.490400000000001</v>
      </c>
      <c r="J590" s="18">
        <v>0.2535</v>
      </c>
      <c r="K590" s="19">
        <v>8.9999999999999993E-3</v>
      </c>
      <c r="L590" s="19"/>
      <c r="M590" s="19"/>
      <c r="N590" s="19">
        <v>2.0899999999999998E-2</v>
      </c>
      <c r="O590" s="20">
        <v>0.32950000000000002</v>
      </c>
      <c r="P590" s="20">
        <v>0.32670497597180659</v>
      </c>
      <c r="Q590" s="19">
        <v>1.0999999999999999E-2</v>
      </c>
      <c r="R590" s="18">
        <v>85.47348659504614</v>
      </c>
      <c r="S590" s="21">
        <v>186229.34441276672</v>
      </c>
      <c r="T590" s="18">
        <v>98.292235224589263</v>
      </c>
      <c r="U590" s="21">
        <v>309.08235497193544</v>
      </c>
      <c r="V590" s="21">
        <v>107122.71220860638</v>
      </c>
      <c r="W590" s="21">
        <v>1462.9504789078269</v>
      </c>
      <c r="X590" s="21">
        <v>274323.44160935283</v>
      </c>
      <c r="Y590" s="21">
        <v>1811.7410935599726</v>
      </c>
      <c r="Z590" s="18">
        <v>66.767172849358175</v>
      </c>
      <c r="AA590" s="18">
        <v>0</v>
      </c>
      <c r="AB590" s="21">
        <v>0</v>
      </c>
      <c r="AC590" s="21">
        <v>164.37490224548463</v>
      </c>
      <c r="AD590" s="21">
        <v>2589.2020783797097</v>
      </c>
      <c r="AE590" s="18">
        <v>88.381420099154383</v>
      </c>
      <c r="AH590" s="21">
        <f t="shared" si="42"/>
        <v>1512.3630980323812</v>
      </c>
      <c r="AI590" s="21">
        <f t="shared" si="43"/>
        <v>2567.2388552449006</v>
      </c>
      <c r="AM590" s="20">
        <f t="shared" si="44"/>
        <v>1.0110778264701485</v>
      </c>
      <c r="AN590" s="20">
        <f t="shared" si="41"/>
        <v>1.4118043380821681</v>
      </c>
    </row>
    <row r="591" spans="1:40">
      <c r="A591" s="18" t="s">
        <v>645</v>
      </c>
      <c r="B591" s="18" t="s">
        <v>75</v>
      </c>
      <c r="C591" s="18">
        <v>99.664000000000001</v>
      </c>
      <c r="D591" s="18">
        <v>39.723500000000001</v>
      </c>
      <c r="E591" s="19">
        <v>1.6400000000000001E-2</v>
      </c>
      <c r="F591" s="19">
        <v>5.4800000000000001E-2</v>
      </c>
      <c r="G591" s="18">
        <v>13.786300000000001</v>
      </c>
      <c r="H591" s="18">
        <v>0.18770000000000001</v>
      </c>
      <c r="I591" s="18">
        <v>45.422600000000003</v>
      </c>
      <c r="J591" s="18">
        <v>0.2601</v>
      </c>
      <c r="K591" s="19">
        <v>8.3000000000000001E-3</v>
      </c>
      <c r="L591" s="19">
        <v>7.1000000000000004E-3</v>
      </c>
      <c r="M591" s="19">
        <v>6.7599999999999993E-2</v>
      </c>
      <c r="N591" s="19"/>
      <c r="O591" s="20">
        <v>0.309</v>
      </c>
      <c r="P591" s="20">
        <v>0.30637886972773365</v>
      </c>
      <c r="Q591" s="19">
        <v>1.24E-2</v>
      </c>
      <c r="R591" s="18">
        <v>85.450448108116305</v>
      </c>
      <c r="S591" s="21">
        <v>185681.51068581975</v>
      </c>
      <c r="T591" s="18">
        <v>98.292235224589263</v>
      </c>
      <c r="U591" s="21">
        <v>290.02933309010376</v>
      </c>
      <c r="V591" s="21">
        <v>107161.57745071294</v>
      </c>
      <c r="W591" s="21">
        <v>1453.6569872472157</v>
      </c>
      <c r="X591" s="21">
        <v>273914.58327130537</v>
      </c>
      <c r="Y591" s="21">
        <v>1858.9106841615342</v>
      </c>
      <c r="Z591" s="18">
        <v>61.574170516630325</v>
      </c>
      <c r="AA591" s="18">
        <v>30.985870674805994</v>
      </c>
      <c r="AB591" s="21">
        <v>462.52083815819941</v>
      </c>
      <c r="AC591" s="21">
        <v>1133.321694429394</v>
      </c>
      <c r="AD591" s="21">
        <v>2428.1136334425805</v>
      </c>
      <c r="AE591" s="18">
        <v>99.629964475410404</v>
      </c>
      <c r="AH591" s="21">
        <f t="shared" si="42"/>
        <v>1502.7557093736257</v>
      </c>
      <c r="AI591" s="21">
        <f t="shared" si="43"/>
        <v>2407.5168627334574</v>
      </c>
      <c r="AM591" s="20">
        <f t="shared" si="44"/>
        <v>0.94993294654767324</v>
      </c>
      <c r="AN591" s="20">
        <f t="shared" si="41"/>
        <v>1.4023269768166595</v>
      </c>
    </row>
    <row r="592" spans="1:40">
      <c r="A592" s="18" t="s">
        <v>646</v>
      </c>
      <c r="B592" s="18" t="s">
        <v>75</v>
      </c>
      <c r="C592" s="18">
        <v>100.20740000000001</v>
      </c>
      <c r="D592" s="18">
        <v>39.827399999999997</v>
      </c>
      <c r="E592" s="19">
        <v>1.7000000000000001E-2</v>
      </c>
      <c r="F592" s="19">
        <v>6.2600000000000003E-2</v>
      </c>
      <c r="G592" s="18">
        <v>13.282500000000001</v>
      </c>
      <c r="H592" s="18">
        <v>0.1774</v>
      </c>
      <c r="I592" s="18">
        <v>45.844900000000003</v>
      </c>
      <c r="J592" s="18">
        <v>0.25900000000000001</v>
      </c>
      <c r="K592" s="19">
        <v>9.1000000000000004E-3</v>
      </c>
      <c r="L592" s="19">
        <v>1.03E-2</v>
      </c>
      <c r="M592" s="19">
        <v>6.6299999999999998E-2</v>
      </c>
      <c r="N592" s="19"/>
      <c r="O592" s="20">
        <v>0.32519999999999999</v>
      </c>
      <c r="P592" s="20">
        <v>0.32244145124744006</v>
      </c>
      <c r="Q592" s="19">
        <v>9.1000000000000004E-3</v>
      </c>
      <c r="R592" s="18">
        <v>86.018875755841989</v>
      </c>
      <c r="S592" s="21">
        <v>186167.17556832649</v>
      </c>
      <c r="T592" s="18">
        <v>101.88829261085472</v>
      </c>
      <c r="U592" s="21">
        <v>331.31088050073902</v>
      </c>
      <c r="V592" s="21">
        <v>103245.5156560567</v>
      </c>
      <c r="W592" s="21">
        <v>1373.8878504936392</v>
      </c>
      <c r="X592" s="21">
        <v>276461.203863598</v>
      </c>
      <c r="Y592" s="21">
        <v>1851.0490857279406</v>
      </c>
      <c r="Z592" s="18">
        <v>67.509030325462163</v>
      </c>
      <c r="AA592" s="18">
        <v>44.951333514155174</v>
      </c>
      <c r="AB592" s="21">
        <v>453.62620665515709</v>
      </c>
      <c r="AC592" s="21">
        <v>860.41216773473764</v>
      </c>
      <c r="AD592" s="21">
        <v>2555.4127948075311</v>
      </c>
      <c r="AE592" s="18">
        <v>73.1155384456641</v>
      </c>
      <c r="AH592" s="21">
        <f t="shared" si="42"/>
        <v>1420.2922900526437</v>
      </c>
      <c r="AI592" s="21">
        <f t="shared" si="43"/>
        <v>2533.7361934010364</v>
      </c>
      <c r="AM592" s="20">
        <f t="shared" si="44"/>
        <v>0.95432888241404357</v>
      </c>
      <c r="AN592" s="20">
        <f t="shared" si="41"/>
        <v>1.3756454999789862</v>
      </c>
    </row>
    <row r="593" spans="1:40">
      <c r="A593" s="18" t="s">
        <v>647</v>
      </c>
      <c r="B593" s="18" t="s">
        <v>75</v>
      </c>
      <c r="C593" s="18">
        <v>99.5916</v>
      </c>
      <c r="D593" s="18">
        <v>39.923000000000002</v>
      </c>
      <c r="E593" s="19">
        <v>1.72E-2</v>
      </c>
      <c r="F593" s="19">
        <v>6.0900000000000003E-2</v>
      </c>
      <c r="G593" s="18">
        <v>13.4148</v>
      </c>
      <c r="H593" s="18">
        <v>0.18149999999999999</v>
      </c>
      <c r="I593" s="18">
        <v>45.706699999999998</v>
      </c>
      <c r="J593" s="18">
        <v>0.25390000000000001</v>
      </c>
      <c r="K593" s="19">
        <v>1.01E-2</v>
      </c>
      <c r="L593" s="19">
        <v>1.6199999999999999E-2</v>
      </c>
      <c r="M593" s="19">
        <v>6.6199999999999995E-2</v>
      </c>
      <c r="N593" s="19">
        <v>2.1700000000000001E-2</v>
      </c>
      <c r="O593" s="20">
        <v>0.31490000000000001</v>
      </c>
      <c r="P593" s="20">
        <v>0.3122288222565156</v>
      </c>
      <c r="Q593" s="19">
        <v>1.29E-2</v>
      </c>
      <c r="R593" s="18">
        <v>85.862645756018438</v>
      </c>
      <c r="S593" s="21">
        <v>186614.04335242321</v>
      </c>
      <c r="T593" s="18">
        <v>103.08697840627653</v>
      </c>
      <c r="U593" s="21">
        <v>322.31362016765183</v>
      </c>
      <c r="V593" s="21">
        <v>104273.88996219607</v>
      </c>
      <c r="W593" s="21">
        <v>1405.6406136673929</v>
      </c>
      <c r="X593" s="21">
        <v>275627.8082541856</v>
      </c>
      <c r="Y593" s="21">
        <v>1814.599856626734</v>
      </c>
      <c r="Z593" s="18">
        <v>74.927605086501956</v>
      </c>
      <c r="AA593" s="18">
        <v>70.700155624205223</v>
      </c>
      <c r="AB593" s="21">
        <v>452.94200423184617</v>
      </c>
      <c r="AC593" s="21">
        <v>170.66676453239313</v>
      </c>
      <c r="AD593" s="21">
        <v>2474.4756736927789</v>
      </c>
      <c r="AE593" s="18">
        <v>103.64730175264471</v>
      </c>
      <c r="AH593" s="21">
        <f t="shared" si="42"/>
        <v>1453.1175346367238</v>
      </c>
      <c r="AI593" s="21">
        <f t="shared" si="43"/>
        <v>2453.4856313099217</v>
      </c>
      <c r="AM593" s="20">
        <f t="shared" si="44"/>
        <v>0.93612907110889654</v>
      </c>
      <c r="AN593" s="20">
        <f t="shared" si="41"/>
        <v>1.3935583827970202</v>
      </c>
    </row>
    <row r="594" spans="1:40">
      <c r="A594" s="18" t="s">
        <v>648</v>
      </c>
      <c r="B594" s="18" t="s">
        <v>75</v>
      </c>
      <c r="C594" s="18">
        <v>99.618499999999997</v>
      </c>
      <c r="D594" s="18">
        <v>39.982500000000002</v>
      </c>
      <c r="E594" s="19">
        <v>1.66E-2</v>
      </c>
      <c r="F594" s="19">
        <v>6.08E-2</v>
      </c>
      <c r="G594" s="18">
        <v>12.9092</v>
      </c>
      <c r="H594" s="18">
        <v>0.1744</v>
      </c>
      <c r="I594" s="18">
        <v>46.025599999999997</v>
      </c>
      <c r="J594" s="18">
        <v>0.25280000000000002</v>
      </c>
      <c r="K594" s="19">
        <v>1.04E-2</v>
      </c>
      <c r="L594" s="19">
        <v>1.24E-2</v>
      </c>
      <c r="M594" s="19">
        <v>6.9400000000000003E-2</v>
      </c>
      <c r="N594" s="19"/>
      <c r="O594" s="20">
        <v>0.33110000000000001</v>
      </c>
      <c r="P594" s="20">
        <v>0.32829140377622201</v>
      </c>
      <c r="Q594" s="19">
        <v>1.18E-2</v>
      </c>
      <c r="R594" s="18">
        <v>86.404484153176114</v>
      </c>
      <c r="S594" s="21">
        <v>186892.16713018212</v>
      </c>
      <c r="T594" s="18">
        <v>99.490921020011072</v>
      </c>
      <c r="U594" s="21">
        <v>321.78436955982318</v>
      </c>
      <c r="V594" s="21">
        <v>100343.83668038149</v>
      </c>
      <c r="W594" s="21">
        <v>1350.6541213421119</v>
      </c>
      <c r="X594" s="21">
        <v>277550.88972916105</v>
      </c>
      <c r="Y594" s="21">
        <v>1806.7382581931404</v>
      </c>
      <c r="Z594" s="18">
        <v>77.153177514813891</v>
      </c>
      <c r="AA594" s="18">
        <v>54.116168502478075</v>
      </c>
      <c r="AB594" s="21">
        <v>474.83648177779651</v>
      </c>
      <c r="AC594" s="21">
        <v>1123.8839009990311</v>
      </c>
      <c r="AD594" s="21">
        <v>2601.7748350577299</v>
      </c>
      <c r="AE594" s="18">
        <v>94.809159742729264</v>
      </c>
      <c r="AH594" s="21">
        <f t="shared" si="42"/>
        <v>1396.2738184057555</v>
      </c>
      <c r="AI594" s="21">
        <f t="shared" si="43"/>
        <v>2579.7049619775012</v>
      </c>
      <c r="AM594" s="20">
        <f t="shared" si="44"/>
        <v>0.94062775076281668</v>
      </c>
      <c r="AN594" s="20">
        <f t="shared" si="41"/>
        <v>1.3914893675564879</v>
      </c>
    </row>
    <row r="595" spans="1:40">
      <c r="A595" s="18" t="s">
        <v>649</v>
      </c>
      <c r="B595" s="18" t="s">
        <v>95</v>
      </c>
      <c r="C595" s="18">
        <v>98.9696</v>
      </c>
      <c r="D595" s="18">
        <v>40.416499999999999</v>
      </c>
      <c r="E595" s="19">
        <v>1.12E-2</v>
      </c>
      <c r="F595" s="19">
        <v>5.2299999999999999E-2</v>
      </c>
      <c r="G595" s="18">
        <v>10.6396</v>
      </c>
      <c r="H595" s="18">
        <v>0.16739999999999999</v>
      </c>
      <c r="I595" s="18">
        <v>47.974299999999999</v>
      </c>
      <c r="J595" s="18">
        <v>0.38419999999999999</v>
      </c>
      <c r="K595" s="19">
        <v>8.6E-3</v>
      </c>
      <c r="L595" s="19">
        <v>2.5000000000000001E-3</v>
      </c>
      <c r="M595" s="19">
        <v>7.3499999999999996E-2</v>
      </c>
      <c r="N595" s="19">
        <v>0.02</v>
      </c>
      <c r="O595" s="20">
        <v>0.24260000000000001</v>
      </c>
      <c r="P595" s="20">
        <v>0.2405421158444925</v>
      </c>
      <c r="Q595" s="19">
        <v>7.3000000000000001E-3</v>
      </c>
      <c r="R595" s="18">
        <v>88.935057021645747</v>
      </c>
      <c r="S595" s="21">
        <v>188920.83468560007</v>
      </c>
      <c r="T595" s="18">
        <v>67.126404543621931</v>
      </c>
      <c r="U595" s="21">
        <v>276.79806789438732</v>
      </c>
      <c r="V595" s="21">
        <v>82702.125983375183</v>
      </c>
      <c r="W595" s="21">
        <v>1296.4420866552155</v>
      </c>
      <c r="X595" s="21">
        <v>289302.25025059294</v>
      </c>
      <c r="Y595" s="21">
        <v>2745.8419256242269</v>
      </c>
      <c r="Z595" s="18">
        <v>63.79974294494226</v>
      </c>
      <c r="AA595" s="18">
        <v>10.910517843241548</v>
      </c>
      <c r="AB595" s="21">
        <v>502.88878113354525</v>
      </c>
      <c r="AC595" s="21">
        <v>157.29655717271254</v>
      </c>
      <c r="AD595" s="21">
        <v>1906.3442313047574</v>
      </c>
      <c r="AE595" s="18">
        <v>58.653124247620639</v>
      </c>
      <c r="AH595" s="21">
        <f t="shared" si="42"/>
        <v>1340.2307178963504</v>
      </c>
      <c r="AI595" s="21">
        <f t="shared" si="43"/>
        <v>1890.1734333305396</v>
      </c>
      <c r="AM595" s="20">
        <f t="shared" si="44"/>
        <v>0.54496195811986581</v>
      </c>
      <c r="AN595" s="20">
        <f t="shared" si="41"/>
        <v>1.6205517112894585</v>
      </c>
    </row>
    <row r="596" spans="1:40">
      <c r="A596" s="18" t="s">
        <v>650</v>
      </c>
      <c r="B596" s="18" t="s">
        <v>95</v>
      </c>
      <c r="C596" s="18">
        <v>98.665199999999999</v>
      </c>
      <c r="D596" s="18">
        <v>40.500599999999999</v>
      </c>
      <c r="E596" s="19">
        <v>1.0999999999999999E-2</v>
      </c>
      <c r="F596" s="19">
        <v>5.1900000000000002E-2</v>
      </c>
      <c r="G596" s="18">
        <v>10.6015</v>
      </c>
      <c r="H596" s="18">
        <v>0.17130000000000001</v>
      </c>
      <c r="I596" s="18">
        <v>47.939900000000002</v>
      </c>
      <c r="J596" s="18">
        <v>0.37540000000000001</v>
      </c>
      <c r="K596" s="19">
        <v>8.3000000000000001E-3</v>
      </c>
      <c r="L596" s="19">
        <v>1.8E-3</v>
      </c>
      <c r="M596" s="19">
        <v>7.4700000000000003E-2</v>
      </c>
      <c r="N596" s="19">
        <v>2.0400000000000001E-2</v>
      </c>
      <c r="O596" s="20">
        <v>0.23569999999999999</v>
      </c>
      <c r="P596" s="20">
        <v>0.23370064593795087</v>
      </c>
      <c r="Q596" s="19">
        <v>7.4000000000000003E-3</v>
      </c>
      <c r="R596" s="18">
        <v>88.963268832809362</v>
      </c>
      <c r="S596" s="21">
        <v>189313.94745382736</v>
      </c>
      <c r="T596" s="18">
        <v>65.927718748200107</v>
      </c>
      <c r="U596" s="21">
        <v>274.68106546307274</v>
      </c>
      <c r="V596" s="21">
        <v>82405.972838523259</v>
      </c>
      <c r="W596" s="21">
        <v>1326.6459345522005</v>
      </c>
      <c r="X596" s="21">
        <v>289094.80590208509</v>
      </c>
      <c r="Y596" s="21">
        <v>2682.9491381554781</v>
      </c>
      <c r="Z596" s="18">
        <v>61.574170516630325</v>
      </c>
      <c r="AA596" s="18">
        <v>7.8555728471339146</v>
      </c>
      <c r="AB596" s="21">
        <v>511.09921021327665</v>
      </c>
      <c r="AC596" s="21">
        <v>160.44248831616682</v>
      </c>
      <c r="AD596" s="21">
        <v>1852.1242181307969</v>
      </c>
      <c r="AE596" s="18">
        <v>59.456591703067502</v>
      </c>
      <c r="AH596" s="21">
        <f t="shared" si="42"/>
        <v>1371.4547310373046</v>
      </c>
      <c r="AI596" s="21">
        <f t="shared" si="43"/>
        <v>1836.4133480462003</v>
      </c>
      <c r="AM596" s="20">
        <f t="shared" si="44"/>
        <v>0.52794479491461788</v>
      </c>
      <c r="AN596" s="20">
        <f t="shared" si="41"/>
        <v>1.6642661736725171</v>
      </c>
    </row>
    <row r="597" spans="1:40">
      <c r="A597" s="18" t="s">
        <v>651</v>
      </c>
      <c r="B597" s="18" t="s">
        <v>95</v>
      </c>
      <c r="C597" s="18">
        <v>99.129400000000004</v>
      </c>
      <c r="D597" s="18">
        <v>40.411799999999999</v>
      </c>
      <c r="E597" s="19">
        <v>1.12E-2</v>
      </c>
      <c r="F597" s="19">
        <v>5.2699999999999997E-2</v>
      </c>
      <c r="G597" s="18">
        <v>10.561999999999999</v>
      </c>
      <c r="H597" s="18">
        <v>0.1709</v>
      </c>
      <c r="I597" s="18">
        <v>47.967599999999997</v>
      </c>
      <c r="J597" s="18">
        <v>0.37490000000000001</v>
      </c>
      <c r="K597" s="19">
        <v>7.4999999999999997E-3</v>
      </c>
      <c r="L597" s="19">
        <v>2.2000000000000001E-3</v>
      </c>
      <c r="M597" s="19">
        <v>7.6300000000000007E-2</v>
      </c>
      <c r="N597" s="19">
        <v>2.1299999999999999E-2</v>
      </c>
      <c r="O597" s="20">
        <v>0.23749999999999999</v>
      </c>
      <c r="P597" s="20">
        <v>0.23548537721791823</v>
      </c>
      <c r="Q597" s="19"/>
      <c r="R597" s="18">
        <v>89.005520903133529</v>
      </c>
      <c r="S597" s="21">
        <v>188898.86524433174</v>
      </c>
      <c r="T597" s="18">
        <v>67.126404543621931</v>
      </c>
      <c r="U597" s="21">
        <v>278.91507032570195</v>
      </c>
      <c r="V597" s="21">
        <v>82098.937425881479</v>
      </c>
      <c r="W597" s="21">
        <v>1323.5481039986635</v>
      </c>
      <c r="X597" s="21">
        <v>289261.84684550564</v>
      </c>
      <c r="Y597" s="21">
        <v>2679.3756843220267</v>
      </c>
      <c r="Z597" s="18">
        <v>55.639310707798487</v>
      </c>
      <c r="AA597" s="18">
        <v>9.601255702052562</v>
      </c>
      <c r="AB597" s="21">
        <v>522.04644898625179</v>
      </c>
      <c r="AC597" s="21">
        <v>167.52083338893885</v>
      </c>
      <c r="AD597" s="21">
        <v>1866.2685693935691</v>
      </c>
      <c r="AE597" s="18">
        <v>838.01655603107304</v>
      </c>
      <c r="AH597" s="21">
        <f t="shared" si="42"/>
        <v>1368.2522681510527</v>
      </c>
      <c r="AI597" s="21">
        <f t="shared" si="43"/>
        <v>1850.4377181203758</v>
      </c>
      <c r="AM597" s="20">
        <f t="shared" si="44"/>
        <v>0.5296884748867895</v>
      </c>
      <c r="AN597" s="20">
        <f t="shared" si="41"/>
        <v>1.6665894968327748</v>
      </c>
    </row>
    <row r="598" spans="1:40">
      <c r="A598" s="18" t="s">
        <v>652</v>
      </c>
      <c r="B598" s="18" t="s">
        <v>95</v>
      </c>
      <c r="C598" s="18">
        <v>99.1999</v>
      </c>
      <c r="D598" s="18">
        <v>40.453699999999998</v>
      </c>
      <c r="E598" s="19">
        <v>1.06E-2</v>
      </c>
      <c r="F598" s="19">
        <v>5.04E-2</v>
      </c>
      <c r="G598" s="18">
        <v>10.685499999999999</v>
      </c>
      <c r="H598" s="18">
        <v>0.1719</v>
      </c>
      <c r="I598" s="18">
        <v>47.913400000000003</v>
      </c>
      <c r="J598" s="18">
        <v>0.3735</v>
      </c>
      <c r="K598" s="19">
        <v>7.6E-3</v>
      </c>
      <c r="L598" s="19">
        <v>6.9999999999999999E-4</v>
      </c>
      <c r="M598" s="19">
        <v>7.5300000000000006E-2</v>
      </c>
      <c r="N598" s="19">
        <v>1.95E-2</v>
      </c>
      <c r="O598" s="20">
        <v>0.2311</v>
      </c>
      <c r="P598" s="20">
        <v>0.22913966600025645</v>
      </c>
      <c r="Q598" s="19">
        <v>7.0000000000000001E-3</v>
      </c>
      <c r="R598" s="18">
        <v>88.880076114396729</v>
      </c>
      <c r="S598" s="21">
        <v>189094.72047606445</v>
      </c>
      <c r="T598" s="18">
        <v>63.530347157356474</v>
      </c>
      <c r="U598" s="21">
        <v>266.74230634564287</v>
      </c>
      <c r="V598" s="21">
        <v>83058.90890591334</v>
      </c>
      <c r="W598" s="21">
        <v>1331.292680382506</v>
      </c>
      <c r="X598" s="21">
        <v>288935.00138942647</v>
      </c>
      <c r="Y598" s="21">
        <v>2669.3700135883619</v>
      </c>
      <c r="Z598" s="18">
        <v>56.381168183902467</v>
      </c>
      <c r="AA598" s="18">
        <v>3.0549449961076331</v>
      </c>
      <c r="AB598" s="21">
        <v>515.20442475314235</v>
      </c>
      <c r="AC598" s="21">
        <v>153.36414324339475</v>
      </c>
      <c r="AD598" s="21">
        <v>1815.9775426814897</v>
      </c>
      <c r="AE598" s="18">
        <v>56.242721881280076</v>
      </c>
      <c r="AH598" s="21">
        <f t="shared" si="42"/>
        <v>1376.2584253666823</v>
      </c>
      <c r="AI598" s="21">
        <f t="shared" si="43"/>
        <v>1800.573291189974</v>
      </c>
      <c r="AM598" s="20">
        <f t="shared" si="44"/>
        <v>0.52203129619963695</v>
      </c>
      <c r="AN598" s="20">
        <f t="shared" si="41"/>
        <v>1.6569666559497753</v>
      </c>
    </row>
    <row r="599" spans="1:40">
      <c r="A599" s="18" t="s">
        <v>653</v>
      </c>
      <c r="B599" s="18" t="s">
        <v>95</v>
      </c>
      <c r="C599" s="18">
        <v>99.012</v>
      </c>
      <c r="D599" s="18">
        <v>40.459699999999998</v>
      </c>
      <c r="E599" s="19">
        <v>1.0800000000000001E-2</v>
      </c>
      <c r="F599" s="19">
        <v>5.1200000000000002E-2</v>
      </c>
      <c r="G599" s="18">
        <v>10.5846</v>
      </c>
      <c r="H599" s="18">
        <v>0.1731</v>
      </c>
      <c r="I599" s="18">
        <v>47.963900000000002</v>
      </c>
      <c r="J599" s="18">
        <v>0.37409999999999999</v>
      </c>
      <c r="K599" s="19">
        <v>7.7000000000000002E-3</v>
      </c>
      <c r="L599" s="19"/>
      <c r="M599" s="19"/>
      <c r="N599" s="19"/>
      <c r="O599" s="20">
        <v>0.2316</v>
      </c>
      <c r="P599" s="20">
        <v>0.22963542468913628</v>
      </c>
      <c r="Q599" s="19">
        <v>6.6E-3</v>
      </c>
      <c r="R599" s="18">
        <v>88.983830792481001</v>
      </c>
      <c r="S599" s="21">
        <v>189122.76657130066</v>
      </c>
      <c r="T599" s="18">
        <v>64.729032952778297</v>
      </c>
      <c r="U599" s="21">
        <v>270.97631120827214</v>
      </c>
      <c r="V599" s="21">
        <v>82274.608320203115</v>
      </c>
      <c r="W599" s="21">
        <v>1340.5861720431169</v>
      </c>
      <c r="X599" s="21">
        <v>289239.53451732319</v>
      </c>
      <c r="Y599" s="21">
        <v>2673.6581581885039</v>
      </c>
      <c r="Z599" s="18">
        <v>57.123025660006448</v>
      </c>
      <c r="AA599" s="18">
        <v>1.7456828549186476</v>
      </c>
      <c r="AB599" s="21">
        <v>0</v>
      </c>
      <c r="AC599" s="21">
        <v>1071.976037132036</v>
      </c>
      <c r="AD599" s="21">
        <v>1819.906529143371</v>
      </c>
      <c r="AE599" s="18">
        <v>53.028852059492642</v>
      </c>
      <c r="AH599" s="21">
        <f t="shared" si="42"/>
        <v>1385.8658140254374</v>
      </c>
      <c r="AI599" s="21">
        <f t="shared" si="43"/>
        <v>1804.4689495439118</v>
      </c>
      <c r="AM599" s="20">
        <f t="shared" si="44"/>
        <v>0.5176750720281752</v>
      </c>
      <c r="AN599" s="20">
        <f t="shared" si="41"/>
        <v>1.6844392727241075</v>
      </c>
    </row>
    <row r="600" spans="1:40">
      <c r="A600" s="18" t="s">
        <v>654</v>
      </c>
      <c r="B600" s="18" t="s">
        <v>95</v>
      </c>
      <c r="C600" s="18">
        <v>99.192099999999996</v>
      </c>
      <c r="D600" s="18">
        <v>40.466900000000003</v>
      </c>
      <c r="E600" s="19">
        <v>1.12E-2</v>
      </c>
      <c r="F600" s="19">
        <v>5.1400000000000001E-2</v>
      </c>
      <c r="G600" s="18">
        <v>10.6561</v>
      </c>
      <c r="H600" s="18">
        <v>0.17180000000000001</v>
      </c>
      <c r="I600" s="18">
        <v>47.927199999999999</v>
      </c>
      <c r="J600" s="18">
        <v>0.37219999999999998</v>
      </c>
      <c r="K600" s="19">
        <v>8.8000000000000005E-3</v>
      </c>
      <c r="L600" s="19">
        <v>0</v>
      </c>
      <c r="M600" s="19">
        <v>7.4800000000000005E-2</v>
      </c>
      <c r="N600" s="19">
        <v>0.02</v>
      </c>
      <c r="O600" s="20">
        <v>0.23330000000000001</v>
      </c>
      <c r="P600" s="20">
        <v>0.2313210042313277</v>
      </c>
      <c r="Q600" s="19">
        <v>6.4000000000000003E-3</v>
      </c>
      <c r="R600" s="18">
        <v>88.910117327272033</v>
      </c>
      <c r="S600" s="21">
        <v>189156.4218855841</v>
      </c>
      <c r="T600" s="18">
        <v>67.126404543621931</v>
      </c>
      <c r="U600" s="21">
        <v>272.03481242392945</v>
      </c>
      <c r="V600" s="21">
        <v>82830.381282326809</v>
      </c>
      <c r="W600" s="21">
        <v>1330.5182227441217</v>
      </c>
      <c r="X600" s="21">
        <v>289018.22034318832</v>
      </c>
      <c r="Y600" s="21">
        <v>2660.0790336213877</v>
      </c>
      <c r="Z600" s="18">
        <v>65.283457897150228</v>
      </c>
      <c r="AA600" s="18">
        <v>0</v>
      </c>
      <c r="AB600" s="21">
        <v>511.78341263658757</v>
      </c>
      <c r="AC600" s="21">
        <v>157.29655717271254</v>
      </c>
      <c r="AD600" s="21">
        <v>1833.2650831137671</v>
      </c>
      <c r="AE600" s="18">
        <v>51.421917148598929</v>
      </c>
      <c r="AH600" s="21">
        <f t="shared" si="42"/>
        <v>1375.4578096451191</v>
      </c>
      <c r="AI600" s="21">
        <f t="shared" si="43"/>
        <v>1817.7141879472997</v>
      </c>
      <c r="AM600" s="20">
        <f t="shared" si="44"/>
        <v>0.5253995600885607</v>
      </c>
      <c r="AN600" s="20">
        <f t="shared" si="41"/>
        <v>1.6605716264384687</v>
      </c>
    </row>
    <row r="601" spans="1:40">
      <c r="A601" s="18" t="s">
        <v>655</v>
      </c>
      <c r="B601" s="18" t="s">
        <v>95</v>
      </c>
      <c r="C601" s="18">
        <v>99.322599999999994</v>
      </c>
      <c r="D601" s="18">
        <v>40.363399999999999</v>
      </c>
      <c r="E601" s="19">
        <v>1.1299999999999999E-2</v>
      </c>
      <c r="F601" s="19">
        <v>0.05</v>
      </c>
      <c r="G601" s="18">
        <v>10.6622</v>
      </c>
      <c r="H601" s="18">
        <v>0.17</v>
      </c>
      <c r="I601" s="18">
        <v>47.954799999999999</v>
      </c>
      <c r="J601" s="18">
        <v>0.38600000000000001</v>
      </c>
      <c r="K601" s="19">
        <v>8.6E-3</v>
      </c>
      <c r="L601" s="19">
        <v>5.1499999999999997E-2</v>
      </c>
      <c r="M601" s="19">
        <v>7.3200000000000001E-2</v>
      </c>
      <c r="N601" s="19">
        <v>2.0299999999999999E-2</v>
      </c>
      <c r="O601" s="20">
        <v>0.2419</v>
      </c>
      <c r="P601" s="20">
        <v>0.23984805368006074</v>
      </c>
      <c r="Q601" s="19">
        <v>6.6E-3</v>
      </c>
      <c r="R601" s="18">
        <v>88.91015114084675</v>
      </c>
      <c r="S601" s="21">
        <v>188672.62674275978</v>
      </c>
      <c r="T601" s="18">
        <v>67.725747441332842</v>
      </c>
      <c r="U601" s="21">
        <v>264.6253039143283</v>
      </c>
      <c r="V601" s="21">
        <v>82877.796877696805</v>
      </c>
      <c r="W601" s="21">
        <v>1316.5779852532055</v>
      </c>
      <c r="X601" s="21">
        <v>289184.65825071203</v>
      </c>
      <c r="Y601" s="21">
        <v>2758.7063594246524</v>
      </c>
      <c r="Z601" s="18">
        <v>63.79974294494226</v>
      </c>
      <c r="AA601" s="18">
        <v>224.75666757077587</v>
      </c>
      <c r="AB601" s="21">
        <v>500.83617386361243</v>
      </c>
      <c r="AC601" s="21">
        <v>159.65600553030322</v>
      </c>
      <c r="AD601" s="21">
        <v>1900.8436502581235</v>
      </c>
      <c r="AE601" s="18">
        <v>53.028852059492642</v>
      </c>
      <c r="AH601" s="21">
        <f t="shared" si="42"/>
        <v>1361.0467266569865</v>
      </c>
      <c r="AI601" s="21">
        <f t="shared" si="43"/>
        <v>1884.7195116350267</v>
      </c>
      <c r="AM601" s="20">
        <f t="shared" si="44"/>
        <v>0.54476518531551321</v>
      </c>
      <c r="AN601" s="20">
        <f t="shared" si="41"/>
        <v>1.6422332372872921</v>
      </c>
    </row>
    <row r="602" spans="1:40">
      <c r="A602" s="18" t="s">
        <v>656</v>
      </c>
      <c r="B602" s="18" t="s">
        <v>95</v>
      </c>
      <c r="C602" s="18">
        <v>99.018699999999995</v>
      </c>
      <c r="D602" s="18">
        <v>40.436799999999998</v>
      </c>
      <c r="E602" s="19">
        <v>1.1299999999999999E-2</v>
      </c>
      <c r="F602" s="19">
        <v>5.2299999999999999E-2</v>
      </c>
      <c r="G602" s="18">
        <v>10.644500000000001</v>
      </c>
      <c r="H602" s="18">
        <v>0.17100000000000001</v>
      </c>
      <c r="I602" s="18">
        <v>47.950499999999998</v>
      </c>
      <c r="J602" s="18">
        <v>0.37509999999999999</v>
      </c>
      <c r="K602" s="19">
        <v>8.5000000000000006E-3</v>
      </c>
      <c r="L602" s="19">
        <v>5.0000000000000001E-3</v>
      </c>
      <c r="M602" s="19">
        <v>7.7299999999999994E-2</v>
      </c>
      <c r="N602" s="19">
        <v>1.9699999999999999E-2</v>
      </c>
      <c r="O602" s="20">
        <v>0.2387</v>
      </c>
      <c r="P602" s="20">
        <v>0.23667519807122983</v>
      </c>
      <c r="Q602" s="19">
        <v>9.2999999999999992E-3</v>
      </c>
      <c r="R602" s="18">
        <v>88.925639396680623</v>
      </c>
      <c r="S602" s="21">
        <v>189015.72397448251</v>
      </c>
      <c r="T602" s="18">
        <v>67.725747441332842</v>
      </c>
      <c r="U602" s="21">
        <v>276.79806789438732</v>
      </c>
      <c r="V602" s="21">
        <v>82740.21392063961</v>
      </c>
      <c r="W602" s="21">
        <v>1324.322561637048</v>
      </c>
      <c r="X602" s="21">
        <v>289158.72770714853</v>
      </c>
      <c r="Y602" s="21">
        <v>2680.8050658554071</v>
      </c>
      <c r="Z602" s="18">
        <v>63.057885468838286</v>
      </c>
      <c r="AA602" s="18">
        <v>21.821035686483096</v>
      </c>
      <c r="AB602" s="21">
        <v>528.88847321936123</v>
      </c>
      <c r="AC602" s="21">
        <v>154.93710881512186</v>
      </c>
      <c r="AD602" s="21">
        <v>1875.6981369020839</v>
      </c>
      <c r="AE602" s="18">
        <v>74.722473356557799</v>
      </c>
      <c r="AH602" s="21">
        <f t="shared" si="42"/>
        <v>1369.0528838726161</v>
      </c>
      <c r="AI602" s="21">
        <f t="shared" si="43"/>
        <v>1859.787298169826</v>
      </c>
      <c r="AM602" s="20">
        <f t="shared" si="44"/>
        <v>0.53671444167855509</v>
      </c>
      <c r="AN602" s="20">
        <f t="shared" si="41"/>
        <v>1.6546402516988234</v>
      </c>
    </row>
    <row r="603" spans="1:40">
      <c r="A603" s="18" t="s">
        <v>657</v>
      </c>
      <c r="B603" s="18" t="s">
        <v>95</v>
      </c>
      <c r="C603" s="18">
        <v>98.792400000000001</v>
      </c>
      <c r="D603" s="18">
        <v>40.519300000000001</v>
      </c>
      <c r="E603" s="19">
        <v>1.0800000000000001E-2</v>
      </c>
      <c r="F603" s="19">
        <v>4.9000000000000002E-2</v>
      </c>
      <c r="G603" s="18">
        <v>10.5372</v>
      </c>
      <c r="H603" s="18">
        <v>0.1704</v>
      </c>
      <c r="I603" s="18">
        <v>47.9895</v>
      </c>
      <c r="J603" s="18">
        <v>0.37609999999999999</v>
      </c>
      <c r="K603" s="19">
        <v>8.0000000000000002E-3</v>
      </c>
      <c r="L603" s="19">
        <v>2.8E-3</v>
      </c>
      <c r="M603" s="19">
        <v>7.2900000000000006E-2</v>
      </c>
      <c r="N603" s="19">
        <v>2.01E-2</v>
      </c>
      <c r="O603" s="20">
        <v>0.23649999999999999</v>
      </c>
      <c r="P603" s="20">
        <v>0.23449385984015858</v>
      </c>
      <c r="Q603" s="19">
        <v>7.3000000000000001E-3</v>
      </c>
      <c r="R603" s="18">
        <v>89.032961775449053</v>
      </c>
      <c r="S603" s="21">
        <v>189401.3577839802</v>
      </c>
      <c r="T603" s="18">
        <v>64.729032952778297</v>
      </c>
      <c r="U603" s="21">
        <v>259.33279783604172</v>
      </c>
      <c r="V603" s="21">
        <v>81906.165825032993</v>
      </c>
      <c r="W603" s="21">
        <v>1319.6758158067423</v>
      </c>
      <c r="X603" s="21">
        <v>289393.91170691041</v>
      </c>
      <c r="Y603" s="21">
        <v>2687.9519735223107</v>
      </c>
      <c r="Z603" s="18">
        <v>59.348598088318383</v>
      </c>
      <c r="AA603" s="18">
        <v>12.219779984430533</v>
      </c>
      <c r="AB603" s="21">
        <v>498.78356659367961</v>
      </c>
      <c r="AC603" s="21">
        <v>158.08303995857611</v>
      </c>
      <c r="AD603" s="21">
        <v>1858.4105964698067</v>
      </c>
      <c r="AE603" s="18">
        <v>58.653124247620639</v>
      </c>
      <c r="AH603" s="21">
        <f t="shared" si="42"/>
        <v>1364.2491895432381</v>
      </c>
      <c r="AI603" s="21">
        <f t="shared" si="43"/>
        <v>1842.6464014125006</v>
      </c>
      <c r="AM603" s="20">
        <f t="shared" si="44"/>
        <v>0.52597957430290931</v>
      </c>
      <c r="AN603" s="20">
        <f t="shared" si="41"/>
        <v>1.665624529974375</v>
      </c>
    </row>
    <row r="604" spans="1:40">
      <c r="A604" s="18" t="s">
        <v>658</v>
      </c>
      <c r="B604" s="18" t="s">
        <v>95</v>
      </c>
      <c r="C604" s="18">
        <v>99.39</v>
      </c>
      <c r="D604" s="18">
        <v>40.487000000000002</v>
      </c>
      <c r="E604" s="19">
        <v>1.0999999999999999E-2</v>
      </c>
      <c r="F604" s="19">
        <v>5.0599999999999999E-2</v>
      </c>
      <c r="G604" s="18">
        <v>10.654999999999999</v>
      </c>
      <c r="H604" s="18">
        <v>0.17119999999999999</v>
      </c>
      <c r="I604" s="18">
        <v>47.902200000000001</v>
      </c>
      <c r="J604" s="18">
        <v>0.37280000000000002</v>
      </c>
      <c r="K604" s="19">
        <v>9.1000000000000004E-3</v>
      </c>
      <c r="L604" s="19">
        <v>1.6999999999999999E-3</v>
      </c>
      <c r="M604" s="19">
        <v>7.7799999999999994E-2</v>
      </c>
      <c r="N604" s="19">
        <v>2.0199999999999999E-2</v>
      </c>
      <c r="O604" s="20">
        <v>0.23419999999999999</v>
      </c>
      <c r="P604" s="20">
        <v>0.23221336987131136</v>
      </c>
      <c r="Q604" s="19">
        <v>7.1999999999999998E-3</v>
      </c>
      <c r="R604" s="18">
        <v>88.9059899578222</v>
      </c>
      <c r="S604" s="21">
        <v>189250.37630462536</v>
      </c>
      <c r="T604" s="18">
        <v>65.927718748200107</v>
      </c>
      <c r="U604" s="21">
        <v>267.80080756130019</v>
      </c>
      <c r="V604" s="21">
        <v>82821.830929063362</v>
      </c>
      <c r="W604" s="21">
        <v>1325.8714769138164</v>
      </c>
      <c r="X604" s="21">
        <v>288867.46136898198</v>
      </c>
      <c r="Y604" s="21">
        <v>2664.3671782215301</v>
      </c>
      <c r="Z604" s="18">
        <v>67.509030325462163</v>
      </c>
      <c r="AA604" s="18">
        <v>7.4191521334042516</v>
      </c>
      <c r="AB604" s="21">
        <v>532.30948533591584</v>
      </c>
      <c r="AC604" s="21">
        <v>158.86952274443968</v>
      </c>
      <c r="AD604" s="21">
        <v>1840.3372587451531</v>
      </c>
      <c r="AE604" s="18">
        <v>57.849656792173789</v>
      </c>
      <c r="AH604" s="21">
        <f t="shared" si="42"/>
        <v>1370.6541153157418</v>
      </c>
      <c r="AI604" s="21">
        <f t="shared" si="43"/>
        <v>1824.7263729843874</v>
      </c>
      <c r="AM604" s="20">
        <f t="shared" si="44"/>
        <v>0.52764717969240116</v>
      </c>
      <c r="AN604" s="20">
        <f t="shared" si="41"/>
        <v>1.6549430264222276</v>
      </c>
    </row>
    <row r="605" spans="1:40">
      <c r="A605" s="18" t="s">
        <v>659</v>
      </c>
      <c r="B605" s="18" t="s">
        <v>95</v>
      </c>
      <c r="C605" s="18">
        <v>99.225999999999999</v>
      </c>
      <c r="D605" s="18">
        <v>40.513599999999997</v>
      </c>
      <c r="E605" s="19">
        <v>1.14E-2</v>
      </c>
      <c r="F605" s="19">
        <v>4.8099999999999997E-2</v>
      </c>
      <c r="G605" s="18">
        <v>10.6625</v>
      </c>
      <c r="H605" s="18">
        <v>0.17280000000000001</v>
      </c>
      <c r="I605" s="18">
        <v>47.880600000000001</v>
      </c>
      <c r="J605" s="18">
        <v>0.37280000000000002</v>
      </c>
      <c r="K605" s="19">
        <v>8.6E-3</v>
      </c>
      <c r="L605" s="19"/>
      <c r="M605" s="19">
        <v>7.4800000000000005E-2</v>
      </c>
      <c r="N605" s="19">
        <v>2.0899999999999998E-2</v>
      </c>
      <c r="O605" s="20">
        <v>0.23400000000000001</v>
      </c>
      <c r="P605" s="20">
        <v>0.23201506639575947</v>
      </c>
      <c r="Q605" s="19"/>
      <c r="R605" s="18">
        <v>88.894596076459237</v>
      </c>
      <c r="S605" s="21">
        <v>189374.71399350578</v>
      </c>
      <c r="T605" s="18">
        <v>68.325090339043754</v>
      </c>
      <c r="U605" s="21">
        <v>254.56954236558377</v>
      </c>
      <c r="V605" s="21">
        <v>82880.1287922232</v>
      </c>
      <c r="W605" s="21">
        <v>1338.2627991279642</v>
      </c>
      <c r="X605" s="21">
        <v>288737.2056152678</v>
      </c>
      <c r="Y605" s="21">
        <v>2664.3671782215301</v>
      </c>
      <c r="Z605" s="18">
        <v>63.79974294494226</v>
      </c>
      <c r="AA605" s="18">
        <v>0</v>
      </c>
      <c r="AB605" s="21">
        <v>511.78341263658757</v>
      </c>
      <c r="AC605" s="21">
        <v>164.37490224548463</v>
      </c>
      <c r="AD605" s="21">
        <v>1838.7656641604008</v>
      </c>
      <c r="AE605" s="18">
        <v>0</v>
      </c>
      <c r="AH605" s="21">
        <f t="shared" si="42"/>
        <v>1383.4639668607488</v>
      </c>
      <c r="AI605" s="21">
        <f t="shared" si="43"/>
        <v>1823.1681096428124</v>
      </c>
      <c r="AM605" s="20">
        <f t="shared" si="44"/>
        <v>0.52780567277289403</v>
      </c>
      <c r="AN605" s="20">
        <f t="shared" si="41"/>
        <v>1.6692348178283258</v>
      </c>
    </row>
    <row r="606" spans="1:40">
      <c r="A606" s="18" t="s">
        <v>660</v>
      </c>
      <c r="B606" s="18" t="s">
        <v>95</v>
      </c>
      <c r="C606" s="18">
        <v>99.355599999999995</v>
      </c>
      <c r="D606" s="18">
        <v>40.420499999999997</v>
      </c>
      <c r="E606" s="19">
        <v>1.0500000000000001E-2</v>
      </c>
      <c r="F606" s="19">
        <v>4.9700000000000001E-2</v>
      </c>
      <c r="G606" s="18">
        <v>10.719099999999999</v>
      </c>
      <c r="H606" s="18">
        <v>0.1726</v>
      </c>
      <c r="I606" s="18">
        <v>47.918799999999997</v>
      </c>
      <c r="J606" s="18">
        <v>0.36799999999999999</v>
      </c>
      <c r="K606" s="19">
        <v>7.3000000000000001E-3</v>
      </c>
      <c r="L606" s="19">
        <v>2.3999999999999998E-3</v>
      </c>
      <c r="M606" s="19">
        <v>7.1900000000000006E-2</v>
      </c>
      <c r="N606" s="19">
        <v>1.9900000000000001E-2</v>
      </c>
      <c r="O606" s="20">
        <v>0.23350000000000001</v>
      </c>
      <c r="P606" s="20">
        <v>0.23151930770687965</v>
      </c>
      <c r="Q606" s="19">
        <v>5.7999999999999996E-3</v>
      </c>
      <c r="R606" s="18">
        <v>88.850125650661241</v>
      </c>
      <c r="S606" s="21">
        <v>188939.53208242418</v>
      </c>
      <c r="T606" s="18">
        <v>62.931004259645562</v>
      </c>
      <c r="U606" s="21">
        <v>263.03755209084233</v>
      </c>
      <c r="V606" s="21">
        <v>83320.083332869355</v>
      </c>
      <c r="W606" s="21">
        <v>1336.7138838511958</v>
      </c>
      <c r="X606" s="21">
        <v>288967.56532785494</v>
      </c>
      <c r="Y606" s="21">
        <v>2630.0620214203941</v>
      </c>
      <c r="Z606" s="18">
        <v>54.155595755590518</v>
      </c>
      <c r="AA606" s="18">
        <v>10.474097129511886</v>
      </c>
      <c r="AB606" s="21">
        <v>491.94154236057017</v>
      </c>
      <c r="AC606" s="21">
        <v>156.510074386849</v>
      </c>
      <c r="AD606" s="21">
        <v>1834.8366776985197</v>
      </c>
      <c r="AE606" s="18">
        <v>46.601112415917768</v>
      </c>
      <c r="AH606" s="21">
        <f t="shared" si="42"/>
        <v>1381.8627354176228</v>
      </c>
      <c r="AI606" s="21">
        <f t="shared" si="43"/>
        <v>1819.2724512888749</v>
      </c>
      <c r="AM606" s="20">
        <f t="shared" si="44"/>
        <v>0.52905157267250258</v>
      </c>
      <c r="AN606" s="20">
        <f t="shared" si="41"/>
        <v>1.6584989838488133</v>
      </c>
    </row>
    <row r="607" spans="1:40">
      <c r="A607" s="18" t="s">
        <v>661</v>
      </c>
      <c r="B607" s="18" t="s">
        <v>95</v>
      </c>
      <c r="C607" s="18">
        <v>99.493600000000001</v>
      </c>
      <c r="D607" s="18">
        <v>40.484999999999999</v>
      </c>
      <c r="E607" s="19">
        <v>1.14E-2</v>
      </c>
      <c r="F607" s="19">
        <v>5.0700000000000002E-2</v>
      </c>
      <c r="G607" s="18">
        <v>10.7042</v>
      </c>
      <c r="H607" s="18">
        <v>0.1691</v>
      </c>
      <c r="I607" s="18">
        <v>47.842300000000002</v>
      </c>
      <c r="J607" s="18">
        <v>0.38040000000000002</v>
      </c>
      <c r="K607" s="19">
        <v>7.4000000000000003E-3</v>
      </c>
      <c r="L607" s="19">
        <v>2.2000000000000001E-3</v>
      </c>
      <c r="M607" s="19">
        <v>7.4300000000000005E-2</v>
      </c>
      <c r="N607" s="19">
        <v>2.12E-2</v>
      </c>
      <c r="O607" s="20">
        <v>0.24340000000000001</v>
      </c>
      <c r="P607" s="20">
        <v>0.24133532974670022</v>
      </c>
      <c r="Q607" s="19">
        <v>8.3999999999999995E-3</v>
      </c>
      <c r="R607" s="18">
        <v>88.84807760490456</v>
      </c>
      <c r="S607" s="21">
        <v>189241.02760621326</v>
      </c>
      <c r="T607" s="18">
        <v>68.325090339043754</v>
      </c>
      <c r="U607" s="21">
        <v>268.3300581691289</v>
      </c>
      <c r="V607" s="21">
        <v>83204.264911391845</v>
      </c>
      <c r="W607" s="21">
        <v>1309.6078665077473</v>
      </c>
      <c r="X607" s="21">
        <v>288506.24286678375</v>
      </c>
      <c r="Y607" s="21">
        <v>2718.6836764899945</v>
      </c>
      <c r="Z607" s="18">
        <v>54.897453231694506</v>
      </c>
      <c r="AA607" s="18">
        <v>9.601255702052562</v>
      </c>
      <c r="AB607" s="21">
        <v>508.36240052003291</v>
      </c>
      <c r="AC607" s="21">
        <v>166.73435060307531</v>
      </c>
      <c r="AD607" s="21">
        <v>1912.6306096437672</v>
      </c>
      <c r="AE607" s="18">
        <v>67.491266257536083</v>
      </c>
      <c r="AH607" s="21">
        <f t="shared" si="42"/>
        <v>1353.8411851629201</v>
      </c>
      <c r="AI607" s="21">
        <f t="shared" si="43"/>
        <v>1896.4064866968399</v>
      </c>
      <c r="AM607" s="20">
        <f t="shared" si="44"/>
        <v>0.5515964657857283</v>
      </c>
      <c r="AN607" s="20">
        <f t="shared" si="41"/>
        <v>1.6271295547225728</v>
      </c>
    </row>
    <row r="608" spans="1:40">
      <c r="A608" s="18" t="s">
        <v>662</v>
      </c>
      <c r="B608" s="18" t="s">
        <v>95</v>
      </c>
      <c r="C608" s="18">
        <v>99.220399999999998</v>
      </c>
      <c r="D608" s="18">
        <v>40.495699999999999</v>
      </c>
      <c r="E608" s="19">
        <v>1.06E-2</v>
      </c>
      <c r="F608" s="19">
        <v>5.0599999999999999E-2</v>
      </c>
      <c r="G608" s="18">
        <v>10.5724</v>
      </c>
      <c r="H608" s="18">
        <v>0.17130000000000001</v>
      </c>
      <c r="I608" s="18">
        <v>47.973999999999997</v>
      </c>
      <c r="J608" s="18">
        <v>0.37640000000000001</v>
      </c>
      <c r="K608" s="19">
        <v>7.7999999999999996E-3</v>
      </c>
      <c r="L608" s="19">
        <v>2E-3</v>
      </c>
      <c r="M608" s="19">
        <v>7.3700000000000002E-2</v>
      </c>
      <c r="N608" s="19">
        <v>2.06E-2</v>
      </c>
      <c r="O608" s="20">
        <v>0.23719999999999999</v>
      </c>
      <c r="P608" s="20">
        <v>0.23518792200459035</v>
      </c>
      <c r="Q608" s="19">
        <v>7.7000000000000002E-3</v>
      </c>
      <c r="R608" s="18">
        <v>88.997192833751882</v>
      </c>
      <c r="S608" s="21">
        <v>189291.04314271783</v>
      </c>
      <c r="T608" s="18">
        <v>63.530347157356474</v>
      </c>
      <c r="U608" s="21">
        <v>267.80080756130019</v>
      </c>
      <c r="V608" s="21">
        <v>82179.777129463109</v>
      </c>
      <c r="W608" s="21">
        <v>1326.6459345522005</v>
      </c>
      <c r="X608" s="21">
        <v>289300.44114290248</v>
      </c>
      <c r="Y608" s="21">
        <v>2690.0960458223817</v>
      </c>
      <c r="Z608" s="18">
        <v>57.864883136110421</v>
      </c>
      <c r="AA608" s="18">
        <v>8.7284142745932378</v>
      </c>
      <c r="AB608" s="21">
        <v>504.25718598016715</v>
      </c>
      <c r="AC608" s="21">
        <v>162.01545388789395</v>
      </c>
      <c r="AD608" s="21">
        <v>1863.9111775164404</v>
      </c>
      <c r="AE608" s="18">
        <v>61.866994069408079</v>
      </c>
      <c r="AH608" s="21">
        <f t="shared" si="42"/>
        <v>1371.4547310373046</v>
      </c>
      <c r="AI608" s="21">
        <f t="shared" si="43"/>
        <v>1848.1003231080133</v>
      </c>
      <c r="AM608" s="20">
        <f t="shared" si="44"/>
        <v>0.52946965636237553</v>
      </c>
      <c r="AN608" s="20">
        <f t="shared" si="41"/>
        <v>1.6688469827275916</v>
      </c>
    </row>
    <row r="609" spans="1:40">
      <c r="A609" s="18" t="s">
        <v>663</v>
      </c>
      <c r="B609" s="18" t="s">
        <v>95</v>
      </c>
      <c r="C609" s="18">
        <v>99.132599999999996</v>
      </c>
      <c r="D609" s="18">
        <v>40.430700000000002</v>
      </c>
      <c r="E609" s="19">
        <v>1.01E-2</v>
      </c>
      <c r="F609" s="19">
        <v>5.1400000000000001E-2</v>
      </c>
      <c r="G609" s="18">
        <v>10.551500000000001</v>
      </c>
      <c r="H609" s="18">
        <v>0.16950000000000001</v>
      </c>
      <c r="I609" s="18">
        <v>47.956000000000003</v>
      </c>
      <c r="J609" s="18">
        <v>0.37530000000000002</v>
      </c>
      <c r="K609" s="19">
        <v>8.3000000000000001E-3</v>
      </c>
      <c r="L609" s="19">
        <v>5.9999999999999995E-4</v>
      </c>
      <c r="M609" s="19">
        <v>7.3599999999999999E-2</v>
      </c>
      <c r="N609" s="19">
        <v>1.9800000000000002E-2</v>
      </c>
      <c r="O609" s="20">
        <v>0.2384</v>
      </c>
      <c r="P609" s="20">
        <v>0.23637774285790195</v>
      </c>
      <c r="Q609" s="19"/>
      <c r="R609" s="18">
        <v>89.012885070226631</v>
      </c>
      <c r="S609" s="21">
        <v>188987.21044432573</v>
      </c>
      <c r="T609" s="18">
        <v>60.533632668801914</v>
      </c>
      <c r="U609" s="21">
        <v>272.03481242392945</v>
      </c>
      <c r="V609" s="21">
        <v>82017.320417457726</v>
      </c>
      <c r="W609" s="21">
        <v>1312.7056970612844</v>
      </c>
      <c r="X609" s="21">
        <v>289191.89468147396</v>
      </c>
      <c r="Y609" s="21">
        <v>2682.2344473887883</v>
      </c>
      <c r="Z609" s="18">
        <v>61.574170516630325</v>
      </c>
      <c r="AA609" s="18">
        <v>2.6185242823779715</v>
      </c>
      <c r="AB609" s="21">
        <v>503.57298355685623</v>
      </c>
      <c r="AC609" s="21">
        <v>155.72359160098546</v>
      </c>
      <c r="AD609" s="21">
        <v>1873.3407450249554</v>
      </c>
      <c r="AE609" s="18">
        <v>923.18410630844005</v>
      </c>
      <c r="AH609" s="21">
        <f t="shared" si="42"/>
        <v>1357.0436480491719</v>
      </c>
      <c r="AI609" s="21">
        <f t="shared" si="43"/>
        <v>1857.4499031574637</v>
      </c>
      <c r="AM609" s="20">
        <f t="shared" si="44"/>
        <v>0.53129562398359131</v>
      </c>
      <c r="AN609" s="20">
        <f t="shared" si="41"/>
        <v>1.6545817897268433</v>
      </c>
    </row>
    <row r="610" spans="1:40">
      <c r="A610" s="18" t="s">
        <v>664</v>
      </c>
      <c r="B610" s="18" t="s">
        <v>95</v>
      </c>
      <c r="C610" s="18">
        <v>99.413300000000007</v>
      </c>
      <c r="D610" s="18">
        <v>40.487499999999997</v>
      </c>
      <c r="E610" s="19">
        <v>1.0699999999999999E-2</v>
      </c>
      <c r="F610" s="19">
        <v>5.0700000000000002E-2</v>
      </c>
      <c r="G610" s="18">
        <v>10.6022</v>
      </c>
      <c r="H610" s="18">
        <v>0.17080000000000001</v>
      </c>
      <c r="I610" s="18">
        <v>47.951300000000003</v>
      </c>
      <c r="J610" s="18">
        <v>0.3755</v>
      </c>
      <c r="K610" s="19">
        <v>7.4000000000000003E-3</v>
      </c>
      <c r="L610" s="19">
        <v>2.0999999999999999E-3</v>
      </c>
      <c r="M610" s="19">
        <v>7.51E-2</v>
      </c>
      <c r="N610" s="19">
        <v>0.02</v>
      </c>
      <c r="O610" s="20">
        <v>0.2402</v>
      </c>
      <c r="P610" s="20">
        <v>0.23816247413786931</v>
      </c>
      <c r="Q610" s="19">
        <v>6.3E-3</v>
      </c>
      <c r="R610" s="18">
        <v>88.964955004675446</v>
      </c>
      <c r="S610" s="21">
        <v>189252.71347922835</v>
      </c>
      <c r="T610" s="18">
        <v>64.129690055067371</v>
      </c>
      <c r="U610" s="21">
        <v>268.3300581691289</v>
      </c>
      <c r="V610" s="21">
        <v>82411.413972418173</v>
      </c>
      <c r="W610" s="21">
        <v>1322.7736463602796</v>
      </c>
      <c r="X610" s="21">
        <v>289163.55199432315</v>
      </c>
      <c r="Y610" s="21">
        <v>2683.6638289221687</v>
      </c>
      <c r="Z610" s="18">
        <v>54.897453231694506</v>
      </c>
      <c r="AA610" s="18">
        <v>9.1648349883228999</v>
      </c>
      <c r="AB610" s="21">
        <v>513.83601990652039</v>
      </c>
      <c r="AC610" s="21">
        <v>157.29655717271254</v>
      </c>
      <c r="AD610" s="21">
        <v>1887.4850962877276</v>
      </c>
      <c r="AE610" s="18">
        <v>50.618449693152066</v>
      </c>
      <c r="AH610" s="21">
        <f t="shared" si="42"/>
        <v>1367.4516524294902</v>
      </c>
      <c r="AI610" s="21">
        <f t="shared" si="43"/>
        <v>1871.474273231639</v>
      </c>
      <c r="AM610" s="20">
        <f t="shared" si="44"/>
        <v>0.53793195775929348</v>
      </c>
      <c r="AN610" s="20">
        <f t="shared" si="41"/>
        <v>1.6592988598486555</v>
      </c>
    </row>
    <row r="611" spans="1:40">
      <c r="A611" s="18" t="s">
        <v>665</v>
      </c>
      <c r="B611" s="18" t="s">
        <v>95</v>
      </c>
      <c r="C611" s="18">
        <v>99.7059</v>
      </c>
      <c r="D611" s="18">
        <v>40.509099999999997</v>
      </c>
      <c r="E611" s="19">
        <v>1.23E-2</v>
      </c>
      <c r="F611" s="19">
        <v>5.3999999999999999E-2</v>
      </c>
      <c r="G611" s="18">
        <v>9.7586999999999993</v>
      </c>
      <c r="H611" s="18">
        <v>0.154</v>
      </c>
      <c r="I611" s="18">
        <v>48.753399999999999</v>
      </c>
      <c r="J611" s="18">
        <v>0.3256</v>
      </c>
      <c r="K611" s="19">
        <v>1.04E-2</v>
      </c>
      <c r="L611" s="19">
        <v>1.4E-3</v>
      </c>
      <c r="M611" s="19">
        <v>8.6300000000000002E-2</v>
      </c>
      <c r="N611" s="19">
        <v>1.8499999999999999E-2</v>
      </c>
      <c r="O611" s="20">
        <v>0.31030000000000002</v>
      </c>
      <c r="P611" s="20">
        <v>0.30766784231882122</v>
      </c>
      <c r="Q611" s="19">
        <v>6.1000000000000004E-3</v>
      </c>
      <c r="R611" s="18">
        <v>89.90449594412101</v>
      </c>
      <c r="S611" s="21">
        <v>189353.67942207865</v>
      </c>
      <c r="T611" s="18">
        <v>73.719176418441947</v>
      </c>
      <c r="U611" s="21">
        <v>285.7953282274745</v>
      </c>
      <c r="V611" s="21">
        <v>75854.847629042764</v>
      </c>
      <c r="W611" s="21">
        <v>1192.6647631117273</v>
      </c>
      <c r="X611" s="21">
        <v>294000.50292275776</v>
      </c>
      <c r="Y611" s="21">
        <v>2327.0331363436967</v>
      </c>
      <c r="Z611" s="18">
        <v>77.153177514813891</v>
      </c>
      <c r="AA611" s="18">
        <v>6.1098899922152663</v>
      </c>
      <c r="AB611" s="21">
        <v>590.46669131734632</v>
      </c>
      <c r="AC611" s="21">
        <v>145.49931538475911</v>
      </c>
      <c r="AD611" s="21">
        <v>2438.3289982434717</v>
      </c>
      <c r="AE611" s="18">
        <v>49.011514782258352</v>
      </c>
      <c r="AH611" s="21">
        <f t="shared" si="42"/>
        <v>1232.9482112069172</v>
      </c>
      <c r="AI611" s="21">
        <f t="shared" si="43"/>
        <v>2417.6455744536952</v>
      </c>
      <c r="AM611" s="20">
        <f t="shared" si="44"/>
        <v>0.62911142257409336</v>
      </c>
      <c r="AN611" s="20">
        <f t="shared" si="41"/>
        <v>1.6254046376000562</v>
      </c>
    </row>
    <row r="612" spans="1:40">
      <c r="A612" s="18" t="s">
        <v>666</v>
      </c>
      <c r="B612" s="18" t="s">
        <v>95</v>
      </c>
      <c r="C612" s="18">
        <v>99.483800000000002</v>
      </c>
      <c r="D612" s="18">
        <v>40.6297</v>
      </c>
      <c r="E612" s="19">
        <v>1.15E-2</v>
      </c>
      <c r="F612" s="19">
        <v>5.0500000000000003E-2</v>
      </c>
      <c r="G612" s="18">
        <v>9.6196999999999999</v>
      </c>
      <c r="H612" s="18">
        <v>0.15279999999999999</v>
      </c>
      <c r="I612" s="18">
        <v>48.741599999999998</v>
      </c>
      <c r="J612" s="18">
        <v>0.3216</v>
      </c>
      <c r="K612" s="19">
        <v>9.4000000000000004E-3</v>
      </c>
      <c r="L612" s="19">
        <v>5.0000000000000001E-3</v>
      </c>
      <c r="M612" s="19">
        <v>0.12989999999999999</v>
      </c>
      <c r="N612" s="19">
        <v>1.84E-2</v>
      </c>
      <c r="O612" s="20">
        <v>0.30180000000000001</v>
      </c>
      <c r="P612" s="20">
        <v>0.29923994460786413</v>
      </c>
      <c r="Q612" s="19">
        <v>8.2000000000000007E-3</v>
      </c>
      <c r="R612" s="18">
        <v>90.031790179487658</v>
      </c>
      <c r="S612" s="21">
        <v>189917.40593632613</v>
      </c>
      <c r="T612" s="18">
        <v>68.924433236754652</v>
      </c>
      <c r="U612" s="21">
        <v>267.27155695347159</v>
      </c>
      <c r="V612" s="21">
        <v>74774.393898480615</v>
      </c>
      <c r="W612" s="21">
        <v>1183.3712714511164</v>
      </c>
      <c r="X612" s="21">
        <v>293929.3446869324</v>
      </c>
      <c r="Y612" s="21">
        <v>2298.4455056760835</v>
      </c>
      <c r="Z612" s="18">
        <v>69.734602753774098</v>
      </c>
      <c r="AA612" s="18">
        <v>21.821035686483096</v>
      </c>
      <c r="AB612" s="21">
        <v>888.77894788091874</v>
      </c>
      <c r="AC612" s="21">
        <v>144.71283259889555</v>
      </c>
      <c r="AD612" s="21">
        <v>2371.536228391491</v>
      </c>
      <c r="AE612" s="18">
        <v>65.884331346642369</v>
      </c>
      <c r="AH612" s="21">
        <f t="shared" si="42"/>
        <v>1223.3408225481619</v>
      </c>
      <c r="AI612" s="21">
        <f t="shared" si="43"/>
        <v>2351.4193824367553</v>
      </c>
      <c r="AM612" s="20">
        <f t="shared" si="44"/>
        <v>0.60330888117053749</v>
      </c>
      <c r="AN612" s="20">
        <f t="shared" si="41"/>
        <v>1.6360424455048908</v>
      </c>
    </row>
    <row r="613" spans="1:40">
      <c r="A613" s="18" t="s">
        <v>667</v>
      </c>
      <c r="B613" s="18" t="s">
        <v>95</v>
      </c>
      <c r="C613" s="18">
        <v>98.893000000000001</v>
      </c>
      <c r="D613" s="18">
        <v>40.700600000000001</v>
      </c>
      <c r="E613" s="19">
        <v>1.11E-2</v>
      </c>
      <c r="F613" s="19">
        <v>4.7E-2</v>
      </c>
      <c r="G613" s="18">
        <v>9.5557999999999996</v>
      </c>
      <c r="H613" s="18">
        <v>0.15279999999999999</v>
      </c>
      <c r="I613" s="18">
        <v>48.790100000000002</v>
      </c>
      <c r="J613" s="18">
        <v>0.31879999999999997</v>
      </c>
      <c r="K613" s="19">
        <v>8.0000000000000002E-3</v>
      </c>
      <c r="L613" s="19">
        <v>4.5999999999999999E-3</v>
      </c>
      <c r="M613" s="19">
        <v>8.6099999999999996E-2</v>
      </c>
      <c r="N613" s="19">
        <v>1.8599999999999998E-2</v>
      </c>
      <c r="O613" s="20">
        <v>0.30020000000000002</v>
      </c>
      <c r="P613" s="20">
        <v>0.2976535168034487</v>
      </c>
      <c r="Q613" s="19">
        <v>6.4000000000000003E-3</v>
      </c>
      <c r="R613" s="18">
        <v>90.100318803066187</v>
      </c>
      <c r="S613" s="21">
        <v>190248.81729503383</v>
      </c>
      <c r="T613" s="18">
        <v>66.527061645911019</v>
      </c>
      <c r="U613" s="21">
        <v>248.74778567946856</v>
      </c>
      <c r="V613" s="21">
        <v>74277.696104358867</v>
      </c>
      <c r="W613" s="21">
        <v>1183.3712714511164</v>
      </c>
      <c r="X613" s="21">
        <v>294221.81709689263</v>
      </c>
      <c r="Y613" s="21">
        <v>2278.4341642087543</v>
      </c>
      <c r="Z613" s="18">
        <v>59.348598088318383</v>
      </c>
      <c r="AA613" s="18">
        <v>20.075352831564448</v>
      </c>
      <c r="AB613" s="21">
        <v>589.09828647072436</v>
      </c>
      <c r="AC613" s="21">
        <v>146.28579817062266</v>
      </c>
      <c r="AD613" s="21">
        <v>2358.9634717134718</v>
      </c>
      <c r="AE613" s="18">
        <v>51.421917148598929</v>
      </c>
      <c r="AH613" s="21">
        <f t="shared" si="42"/>
        <v>1223.3408225481619</v>
      </c>
      <c r="AI613" s="21">
        <f t="shared" si="43"/>
        <v>2338.9532757041557</v>
      </c>
      <c r="AM613" s="20">
        <f t="shared" si="44"/>
        <v>0.59553154012203646</v>
      </c>
      <c r="AN613" s="20">
        <f t="shared" si="41"/>
        <v>1.6469827238978836</v>
      </c>
    </row>
    <row r="614" spans="1:40">
      <c r="A614" s="18" t="s">
        <v>668</v>
      </c>
      <c r="B614" s="18" t="s">
        <v>95</v>
      </c>
      <c r="C614" s="18">
        <v>99.162400000000005</v>
      </c>
      <c r="D614" s="18">
        <v>40.600099999999998</v>
      </c>
      <c r="E614" s="19">
        <v>1.44E-2</v>
      </c>
      <c r="F614" s="19">
        <v>4.0500000000000001E-2</v>
      </c>
      <c r="G614" s="18">
        <v>9.5801999999999996</v>
      </c>
      <c r="H614" s="18">
        <v>0.1507</v>
      </c>
      <c r="I614" s="18">
        <v>48.839100000000002</v>
      </c>
      <c r="J614" s="18">
        <v>0.30480000000000002</v>
      </c>
      <c r="K614" s="19">
        <v>6.8999999999999999E-3</v>
      </c>
      <c r="L614" s="19">
        <v>5.2400000000000002E-2</v>
      </c>
      <c r="M614" s="19">
        <v>7.5499999999999998E-2</v>
      </c>
      <c r="N614" s="19">
        <v>1.9199999999999998E-2</v>
      </c>
      <c r="O614" s="20">
        <v>0.30809999999999998</v>
      </c>
      <c r="P614" s="20">
        <v>0.30548650408774991</v>
      </c>
      <c r="Q614" s="19">
        <v>8.2000000000000007E-3</v>
      </c>
      <c r="R614" s="18">
        <v>90.086517172785079</v>
      </c>
      <c r="S614" s="21">
        <v>189779.04519982758</v>
      </c>
      <c r="T614" s="18">
        <v>86.305377270371054</v>
      </c>
      <c r="U614" s="21">
        <v>214.34649617060589</v>
      </c>
      <c r="V614" s="21">
        <v>74467.358485838835</v>
      </c>
      <c r="W614" s="21">
        <v>1167.1076610450475</v>
      </c>
      <c r="X614" s="21">
        <v>294517.30468633695</v>
      </c>
      <c r="Y614" s="21">
        <v>2178.3774568721092</v>
      </c>
      <c r="Z614" s="18">
        <v>51.188165851174602</v>
      </c>
      <c r="AA614" s="18">
        <v>228.68445399434285</v>
      </c>
      <c r="AB614" s="21">
        <v>516.57282959976419</v>
      </c>
      <c r="AC614" s="21">
        <v>151.00469488580404</v>
      </c>
      <c r="AD614" s="21">
        <v>2421.0414578111941</v>
      </c>
      <c r="AE614" s="18">
        <v>65.884331346642369</v>
      </c>
      <c r="AH614" s="21">
        <f t="shared" si="42"/>
        <v>1206.5278923953406</v>
      </c>
      <c r="AI614" s="21">
        <f t="shared" si="43"/>
        <v>2400.5046776963695</v>
      </c>
      <c r="AM614" s="20">
        <f t="shared" si="44"/>
        <v>0.61214930083620267</v>
      </c>
      <c r="AN614" s="20">
        <f t="shared" si="41"/>
        <v>1.6202104075234269</v>
      </c>
    </row>
    <row r="615" spans="1:40">
      <c r="A615" s="18" t="s">
        <v>669</v>
      </c>
      <c r="B615" s="18" t="s">
        <v>95</v>
      </c>
      <c r="C615" s="18">
        <v>99.246499999999997</v>
      </c>
      <c r="D615" s="18">
        <v>40.747</v>
      </c>
      <c r="E615" s="19">
        <v>1.3899999999999999E-2</v>
      </c>
      <c r="F615" s="19">
        <v>3.8600000000000002E-2</v>
      </c>
      <c r="G615" s="18">
        <v>9.5318000000000005</v>
      </c>
      <c r="H615" s="18">
        <v>0.1527</v>
      </c>
      <c r="I615" s="18">
        <v>48.817799999999998</v>
      </c>
      <c r="J615" s="18">
        <v>0.29170000000000001</v>
      </c>
      <c r="K615" s="19">
        <v>6.4000000000000003E-3</v>
      </c>
      <c r="L615" s="19">
        <v>4.1000000000000003E-3</v>
      </c>
      <c r="M615" s="19">
        <v>7.5399999999999995E-2</v>
      </c>
      <c r="N615" s="19">
        <v>1.7299999999999999E-2</v>
      </c>
      <c r="O615" s="20">
        <v>0.29670000000000002</v>
      </c>
      <c r="P615" s="20">
        <v>0.29418320598128989</v>
      </c>
      <c r="Q615" s="19">
        <v>6.4000000000000003E-3</v>
      </c>
      <c r="R615" s="18">
        <v>90.127777860832154</v>
      </c>
      <c r="S615" s="21">
        <v>190465.7070981937</v>
      </c>
      <c r="T615" s="18">
        <v>83.308662781816508</v>
      </c>
      <c r="U615" s="21">
        <v>204.29073462186142</v>
      </c>
      <c r="V615" s="21">
        <v>74091.142942247418</v>
      </c>
      <c r="W615" s="21">
        <v>1182.5968138127323</v>
      </c>
      <c r="X615" s="21">
        <v>294388.85804031318</v>
      </c>
      <c r="Y615" s="21">
        <v>2084.7529664356766</v>
      </c>
      <c r="Z615" s="18">
        <v>47.478878470654706</v>
      </c>
      <c r="AA615" s="18">
        <v>17.893249262916139</v>
      </c>
      <c r="AB615" s="21">
        <v>515.88862717645316</v>
      </c>
      <c r="AC615" s="21">
        <v>136.06152195439637</v>
      </c>
      <c r="AD615" s="21">
        <v>2331.460566480303</v>
      </c>
      <c r="AE615" s="18">
        <v>51.421917148598929</v>
      </c>
      <c r="AH615" s="21">
        <f t="shared" si="42"/>
        <v>1222.5402068265992</v>
      </c>
      <c r="AI615" s="21">
        <f t="shared" si="43"/>
        <v>2311.6836672265918</v>
      </c>
      <c r="AM615" s="20">
        <f t="shared" si="44"/>
        <v>0.5867768883822716</v>
      </c>
      <c r="AN615" s="20">
        <f t="shared" si="41"/>
        <v>1.6500490588727255</v>
      </c>
    </row>
    <row r="616" spans="1:40">
      <c r="A616" s="18" t="s">
        <v>670</v>
      </c>
      <c r="B616" s="18" t="s">
        <v>95</v>
      </c>
      <c r="C616" s="18">
        <v>98.843500000000006</v>
      </c>
      <c r="D616" s="18">
        <v>40.801900000000003</v>
      </c>
      <c r="E616" s="19">
        <v>1.38E-2</v>
      </c>
      <c r="F616" s="19">
        <v>4.0399999999999998E-2</v>
      </c>
      <c r="G616" s="18">
        <v>9.3379999999999992</v>
      </c>
      <c r="H616" s="18">
        <v>0.14949999999999999</v>
      </c>
      <c r="I616" s="18">
        <v>48.935899999999997</v>
      </c>
      <c r="J616" s="18">
        <v>0.29499999999999998</v>
      </c>
      <c r="K616" s="19">
        <v>1.17E-2</v>
      </c>
      <c r="L616" s="19">
        <v>3.7000000000000002E-3</v>
      </c>
      <c r="M616" s="19">
        <v>8.0799999999999997E-2</v>
      </c>
      <c r="N616" s="19">
        <v>1.7899999999999999E-2</v>
      </c>
      <c r="O616" s="20">
        <v>0.30330000000000001</v>
      </c>
      <c r="P616" s="20">
        <v>0.30072722067450358</v>
      </c>
      <c r="Q616" s="19">
        <v>8.0000000000000002E-3</v>
      </c>
      <c r="R616" s="18">
        <v>90.330173695873526</v>
      </c>
      <c r="S616" s="21">
        <v>190722.32886960488</v>
      </c>
      <c r="T616" s="18">
        <v>82.709319884105582</v>
      </c>
      <c r="U616" s="21">
        <v>213.81724556277723</v>
      </c>
      <c r="V616" s="21">
        <v>72584.726158197431</v>
      </c>
      <c r="W616" s="21">
        <v>1157.8141693844366</v>
      </c>
      <c r="X616" s="21">
        <v>295101.04343446367</v>
      </c>
      <c r="Y616" s="21">
        <v>2108.3377617364572</v>
      </c>
      <c r="Z616" s="18">
        <v>86.797324704165646</v>
      </c>
      <c r="AA616" s="18">
        <v>16.147566407997491</v>
      </c>
      <c r="AB616" s="21">
        <v>552.83555803524428</v>
      </c>
      <c r="AC616" s="21">
        <v>140.78041866957773</v>
      </c>
      <c r="AD616" s="21">
        <v>2383.323187777135</v>
      </c>
      <c r="AE616" s="18">
        <v>64.277396435748656</v>
      </c>
      <c r="AH616" s="21">
        <f t="shared" si="42"/>
        <v>1196.9205037365853</v>
      </c>
      <c r="AI616" s="21">
        <f t="shared" si="43"/>
        <v>2363.1063574985687</v>
      </c>
      <c r="AM616" s="20">
        <f t="shared" si="44"/>
        <v>0.58621568706755156</v>
      </c>
      <c r="AN616" s="20">
        <f t="shared" si="41"/>
        <v>1.6489977535052116</v>
      </c>
    </row>
    <row r="617" spans="1:40">
      <c r="A617" s="18" t="s">
        <v>671</v>
      </c>
      <c r="B617" s="18" t="s">
        <v>95</v>
      </c>
      <c r="C617" s="18">
        <v>99.332700000000003</v>
      </c>
      <c r="D617" s="18">
        <v>40.530500000000004</v>
      </c>
      <c r="E617" s="19">
        <v>1.2E-2</v>
      </c>
      <c r="F617" s="19">
        <v>3.9800000000000002E-2</v>
      </c>
      <c r="G617" s="18">
        <v>10.1074</v>
      </c>
      <c r="H617" s="18">
        <v>0.158</v>
      </c>
      <c r="I617" s="18">
        <v>48.423099999999998</v>
      </c>
      <c r="J617" s="18">
        <v>0.3226</v>
      </c>
      <c r="K617" s="19">
        <v>6.4000000000000003E-3</v>
      </c>
      <c r="L617" s="19">
        <v>6.0000000000000001E-3</v>
      </c>
      <c r="M617" s="19">
        <v>7.2300000000000003E-2</v>
      </c>
      <c r="N617" s="19">
        <v>1.9E-2</v>
      </c>
      <c r="O617" s="20">
        <v>0.29599999999999999</v>
      </c>
      <c r="P617" s="20">
        <v>0.29348914381685809</v>
      </c>
      <c r="Q617" s="19">
        <v>6.8999999999999999E-3</v>
      </c>
      <c r="R617" s="18">
        <v>89.517727384091657</v>
      </c>
      <c r="S617" s="21">
        <v>189453.71049508775</v>
      </c>
      <c r="T617" s="18">
        <v>71.921147725309211</v>
      </c>
      <c r="U617" s="21">
        <v>210.64174191580531</v>
      </c>
      <c r="V617" s="21">
        <v>78565.309613553749</v>
      </c>
      <c r="W617" s="21">
        <v>1223.6430686470969</v>
      </c>
      <c r="X617" s="21">
        <v>292008.67535554426</v>
      </c>
      <c r="Y617" s="21">
        <v>2305.5924133429867</v>
      </c>
      <c r="Z617" s="18">
        <v>47.478878470654706</v>
      </c>
      <c r="AA617" s="18">
        <v>26.185242823779713</v>
      </c>
      <c r="AB617" s="21">
        <v>494.67835205381397</v>
      </c>
      <c r="AC617" s="21">
        <v>149.43172931407693</v>
      </c>
      <c r="AD617" s="21">
        <v>2325.9599854336693</v>
      </c>
      <c r="AE617" s="18">
        <v>55.439254425833212</v>
      </c>
      <c r="AH617" s="21">
        <f t="shared" si="42"/>
        <v>1264.9728400694346</v>
      </c>
      <c r="AI617" s="21">
        <f t="shared" si="43"/>
        <v>2306.2297455310791</v>
      </c>
      <c r="AM617" s="20">
        <f t="shared" si="44"/>
        <v>0.62580252515385959</v>
      </c>
      <c r="AN617" s="20">
        <f t="shared" si="41"/>
        <v>1.6100908228982616</v>
      </c>
    </row>
    <row r="618" spans="1:40">
      <c r="A618" s="18" t="s">
        <v>672</v>
      </c>
      <c r="B618" s="18" t="s">
        <v>95</v>
      </c>
      <c r="C618" s="18">
        <v>98.863699999999994</v>
      </c>
      <c r="D618" s="18">
        <v>40.641800000000003</v>
      </c>
      <c r="E618" s="19">
        <v>1.2699999999999999E-2</v>
      </c>
      <c r="F618" s="19">
        <v>3.78E-2</v>
      </c>
      <c r="G618" s="18">
        <v>10.0037</v>
      </c>
      <c r="H618" s="18">
        <v>0.16059999999999999</v>
      </c>
      <c r="I618" s="18">
        <v>48.430300000000003</v>
      </c>
      <c r="J618" s="18">
        <v>0.31540000000000001</v>
      </c>
      <c r="K618" s="19">
        <v>7.3000000000000001E-3</v>
      </c>
      <c r="L618" s="19"/>
      <c r="M618" s="19">
        <v>8.1600000000000006E-2</v>
      </c>
      <c r="N618" s="19">
        <v>1.9800000000000002E-2</v>
      </c>
      <c r="O618" s="20">
        <v>0.28370000000000001</v>
      </c>
      <c r="P618" s="20">
        <v>0.28129348007041433</v>
      </c>
      <c r="Q618" s="19">
        <v>5.1999999999999998E-3</v>
      </c>
      <c r="R618" s="18">
        <v>89.615487578700936</v>
      </c>
      <c r="S618" s="21">
        <v>189973.96556171915</v>
      </c>
      <c r="T618" s="18">
        <v>76.11654800928558</v>
      </c>
      <c r="U618" s="21">
        <v>200.05672975923216</v>
      </c>
      <c r="V618" s="21">
        <v>77759.244492263839</v>
      </c>
      <c r="W618" s="21">
        <v>1243.778967245087</v>
      </c>
      <c r="X618" s="21">
        <v>292052.09394011571</v>
      </c>
      <c r="Y618" s="21">
        <v>2254.1346781412835</v>
      </c>
      <c r="Z618" s="18">
        <v>54.155595755590518</v>
      </c>
      <c r="AA618" s="18">
        <v>0</v>
      </c>
      <c r="AB618" s="21">
        <v>558.30917742173187</v>
      </c>
      <c r="AC618" s="21">
        <v>155.72359160098546</v>
      </c>
      <c r="AD618" s="21">
        <v>2229.3069184713918</v>
      </c>
      <c r="AE618" s="18">
        <v>41.780307683236629</v>
      </c>
      <c r="AH618" s="21">
        <f t="shared" si="42"/>
        <v>1285.7888488300707</v>
      </c>
      <c r="AI618" s="21">
        <f t="shared" si="43"/>
        <v>2210.396550024213</v>
      </c>
      <c r="AM618" s="20">
        <f t="shared" si="44"/>
        <v>0.59355582554822195</v>
      </c>
      <c r="AN618" s="20">
        <f t="shared" si="41"/>
        <v>1.6535511079431746</v>
      </c>
    </row>
    <row r="619" spans="1:40">
      <c r="A619" s="18" t="s">
        <v>673</v>
      </c>
      <c r="B619" s="18" t="s">
        <v>95</v>
      </c>
      <c r="C619" s="18">
        <v>99.174899999999994</v>
      </c>
      <c r="D619" s="18">
        <v>40.6252</v>
      </c>
      <c r="E619" s="19">
        <v>1.1599999999999999E-2</v>
      </c>
      <c r="F619" s="19">
        <v>3.8300000000000001E-2</v>
      </c>
      <c r="G619" s="18">
        <v>10.0025</v>
      </c>
      <c r="H619" s="18">
        <v>0.15959999999999999</v>
      </c>
      <c r="I619" s="18">
        <v>48.449800000000003</v>
      </c>
      <c r="J619" s="18">
        <v>0.30980000000000002</v>
      </c>
      <c r="K619" s="19">
        <v>6.7999999999999996E-3</v>
      </c>
      <c r="L619" s="19"/>
      <c r="M619" s="19">
        <v>7.8100000000000003E-2</v>
      </c>
      <c r="N619" s="19">
        <v>1.9699999999999999E-2</v>
      </c>
      <c r="O619" s="20">
        <v>0.29089999999999999</v>
      </c>
      <c r="P619" s="20">
        <v>0.28843240519028385</v>
      </c>
      <c r="Q619" s="19">
        <v>7.7999999999999996E-3</v>
      </c>
      <c r="R619" s="18">
        <v>89.620349233148531</v>
      </c>
      <c r="S619" s="21">
        <v>189896.37136489901</v>
      </c>
      <c r="T619" s="18">
        <v>69.523776134465564</v>
      </c>
      <c r="U619" s="21">
        <v>202.70298279837544</v>
      </c>
      <c r="V619" s="21">
        <v>77749.916834158255</v>
      </c>
      <c r="W619" s="21">
        <v>1236.0343908612447</v>
      </c>
      <c r="X619" s="21">
        <v>292169.68593999662</v>
      </c>
      <c r="Y619" s="21">
        <v>2214.1119952066256</v>
      </c>
      <c r="Z619" s="18">
        <v>50.446308375070622</v>
      </c>
      <c r="AA619" s="18">
        <v>0</v>
      </c>
      <c r="AB619" s="21">
        <v>534.36209260584883</v>
      </c>
      <c r="AC619" s="21">
        <v>154.93710881512186</v>
      </c>
      <c r="AD619" s="21">
        <v>2285.8843235224808</v>
      </c>
      <c r="AE619" s="18">
        <v>62.670461524854929</v>
      </c>
      <c r="AH619" s="21">
        <f t="shared" si="42"/>
        <v>1277.7826916144415</v>
      </c>
      <c r="AI619" s="21">
        <f t="shared" si="43"/>
        <v>2266.4940303209146</v>
      </c>
      <c r="AM619" s="20">
        <f t="shared" si="44"/>
        <v>0.60830169794849676</v>
      </c>
      <c r="AN619" s="20">
        <f t="shared" si="41"/>
        <v>1.6434521651514706</v>
      </c>
    </row>
    <row r="620" spans="1:40">
      <c r="A620" s="18" t="s">
        <v>674</v>
      </c>
      <c r="B620" s="18" t="s">
        <v>95</v>
      </c>
      <c r="C620" s="18">
        <v>99.434899999999999</v>
      </c>
      <c r="D620" s="18">
        <v>40.569299999999998</v>
      </c>
      <c r="E620" s="19">
        <v>1.6E-2</v>
      </c>
      <c r="F620" s="19">
        <v>0.06</v>
      </c>
      <c r="G620" s="18">
        <v>9.6043000000000003</v>
      </c>
      <c r="H620" s="18">
        <v>0.15190000000000001</v>
      </c>
      <c r="I620" s="18">
        <v>48.835999999999999</v>
      </c>
      <c r="J620" s="18">
        <v>0.2823</v>
      </c>
      <c r="K620" s="19">
        <v>9.1000000000000004E-3</v>
      </c>
      <c r="L620" s="19">
        <v>1.5900000000000001E-2</v>
      </c>
      <c r="M620" s="19">
        <v>7.7799999999999994E-2</v>
      </c>
      <c r="N620" s="19">
        <v>1.8499999999999999E-2</v>
      </c>
      <c r="O620" s="20">
        <v>0.3513</v>
      </c>
      <c r="P620" s="20">
        <v>0.34832005480696709</v>
      </c>
      <c r="Q620" s="19">
        <v>7.7000000000000002E-3</v>
      </c>
      <c r="R620" s="18">
        <v>90.06348859016245</v>
      </c>
      <c r="S620" s="21">
        <v>189635.07524428176</v>
      </c>
      <c r="T620" s="18">
        <v>95.894863633745615</v>
      </c>
      <c r="U620" s="21">
        <v>317.55036469719391</v>
      </c>
      <c r="V620" s="21">
        <v>74654.688952792421</v>
      </c>
      <c r="W620" s="21">
        <v>1176.4011527056584</v>
      </c>
      <c r="X620" s="21">
        <v>294498.61057353532</v>
      </c>
      <c r="Y620" s="21">
        <v>2017.5720343667861</v>
      </c>
      <c r="Z620" s="18">
        <v>67.509030325462163</v>
      </c>
      <c r="AA620" s="18">
        <v>69.390893483016242</v>
      </c>
      <c r="AB620" s="21">
        <v>532.30948533591584</v>
      </c>
      <c r="AC620" s="21">
        <v>145.49931538475911</v>
      </c>
      <c r="AD620" s="21">
        <v>2760.5058881177297</v>
      </c>
      <c r="AE620" s="18">
        <v>61.866994069408079</v>
      </c>
      <c r="AH620" s="21">
        <f t="shared" si="42"/>
        <v>1216.1352810540957</v>
      </c>
      <c r="AI620" s="21">
        <f t="shared" si="43"/>
        <v>2737.0895594765811</v>
      </c>
      <c r="AM620" s="20">
        <f t="shared" si="44"/>
        <v>0.69978159838659892</v>
      </c>
      <c r="AN620" s="20">
        <f t="shared" si="41"/>
        <v>1.6290139281447058</v>
      </c>
    </row>
    <row r="621" spans="1:40">
      <c r="A621" s="18" t="s">
        <v>675</v>
      </c>
      <c r="B621" s="18" t="s">
        <v>95</v>
      </c>
      <c r="C621" s="18">
        <v>99.011600000000001</v>
      </c>
      <c r="D621" s="18">
        <v>40.611400000000003</v>
      </c>
      <c r="E621" s="19">
        <v>1.55E-2</v>
      </c>
      <c r="F621" s="19">
        <v>6.6100000000000006E-2</v>
      </c>
      <c r="G621" s="18">
        <v>9.5645000000000007</v>
      </c>
      <c r="H621" s="18">
        <v>0.1527</v>
      </c>
      <c r="I621" s="18">
        <v>48.782200000000003</v>
      </c>
      <c r="J621" s="18">
        <v>0.2787</v>
      </c>
      <c r="K621" s="19">
        <v>9.9000000000000008E-3</v>
      </c>
      <c r="L621" s="19">
        <v>1.6899999999999998E-2</v>
      </c>
      <c r="M621" s="19">
        <v>0.1328</v>
      </c>
      <c r="N621" s="19">
        <v>1.89E-2</v>
      </c>
      <c r="O621" s="20">
        <v>0.34320000000000001</v>
      </c>
      <c r="P621" s="20">
        <v>0.34028876404711383</v>
      </c>
      <c r="Q621" s="19">
        <v>7.4000000000000003E-3</v>
      </c>
      <c r="R621" s="18">
        <v>90.090753200640663</v>
      </c>
      <c r="S621" s="21">
        <v>189831.86534585577</v>
      </c>
      <c r="T621" s="18">
        <v>92.89814914519107</v>
      </c>
      <c r="U621" s="21">
        <v>349.83465177474199</v>
      </c>
      <c r="V621" s="21">
        <v>74345.321625624274</v>
      </c>
      <c r="W621" s="21">
        <v>1182.5968138127323</v>
      </c>
      <c r="X621" s="21">
        <v>294174.17726104346</v>
      </c>
      <c r="Y621" s="21">
        <v>1991.8431667659345</v>
      </c>
      <c r="Z621" s="18">
        <v>73.443890134294008</v>
      </c>
      <c r="AA621" s="18">
        <v>73.755100620312859</v>
      </c>
      <c r="AB621" s="21">
        <v>908.62081815693625</v>
      </c>
      <c r="AC621" s="21">
        <v>148.64524652821336</v>
      </c>
      <c r="AD621" s="21">
        <v>2696.8563074352546</v>
      </c>
      <c r="AE621" s="18">
        <v>59.456591703067502</v>
      </c>
      <c r="AH621" s="21">
        <f t="shared" si="42"/>
        <v>1222.5402068265992</v>
      </c>
      <c r="AI621" s="21">
        <f t="shared" si="43"/>
        <v>2673.9798941427916</v>
      </c>
      <c r="AM621" s="20">
        <f t="shared" si="44"/>
        <v>0.68156440997351553</v>
      </c>
      <c r="AN621" s="20">
        <f t="shared" ref="AN621:AN660" si="45">AH621/V621*100</f>
        <v>1.6444077180577179</v>
      </c>
    </row>
    <row r="622" spans="1:40">
      <c r="A622" s="18" t="s">
        <v>676</v>
      </c>
      <c r="B622" s="18" t="s">
        <v>95</v>
      </c>
      <c r="C622" s="18">
        <v>98.856800000000007</v>
      </c>
      <c r="D622" s="18">
        <v>40.634500000000003</v>
      </c>
      <c r="E622" s="19">
        <v>1.5299999999999999E-2</v>
      </c>
      <c r="F622" s="19">
        <v>6.3299999999999995E-2</v>
      </c>
      <c r="G622" s="18">
        <v>9.5390999999999995</v>
      </c>
      <c r="H622" s="18">
        <v>0.15379999999999999</v>
      </c>
      <c r="I622" s="18">
        <v>48.747300000000003</v>
      </c>
      <c r="J622" s="18">
        <v>0.27610000000000001</v>
      </c>
      <c r="K622" s="19">
        <v>9.1999999999999998E-3</v>
      </c>
      <c r="L622" s="19">
        <v>1.77E-2</v>
      </c>
      <c r="M622" s="19">
        <v>9.1300000000000006E-2</v>
      </c>
      <c r="N622" s="19"/>
      <c r="O622" s="20">
        <v>0.34289999999999998</v>
      </c>
      <c r="P622" s="20">
        <v>0.33999130883378592</v>
      </c>
      <c r="Q622" s="19">
        <v>7.4000000000000003E-3</v>
      </c>
      <c r="R622" s="18">
        <v>90.108089971097939</v>
      </c>
      <c r="S622" s="21">
        <v>189939.8428125151</v>
      </c>
      <c r="T622" s="18">
        <v>91.699463349769246</v>
      </c>
      <c r="U622" s="21">
        <v>335.01563475553957</v>
      </c>
      <c r="V622" s="21">
        <v>74147.886195722967</v>
      </c>
      <c r="W622" s="21">
        <v>1191.1158478349589</v>
      </c>
      <c r="X622" s="21">
        <v>293963.71773305145</v>
      </c>
      <c r="Y622" s="21">
        <v>1973.2612068319861</v>
      </c>
      <c r="Z622" s="18">
        <v>68.250887801566137</v>
      </c>
      <c r="AA622" s="18">
        <v>77.246466330150156</v>
      </c>
      <c r="AB622" s="21">
        <v>624.67681248289364</v>
      </c>
      <c r="AC622" s="21">
        <v>803.78540715256122</v>
      </c>
      <c r="AD622" s="21">
        <v>2694.4989155581256</v>
      </c>
      <c r="AE622" s="18">
        <v>59.456591703067502</v>
      </c>
      <c r="AH622" s="21">
        <f t="shared" si="42"/>
        <v>1231.3469797637915</v>
      </c>
      <c r="AI622" s="21">
        <f t="shared" si="43"/>
        <v>2671.6424991304289</v>
      </c>
      <c r="AM622" s="20">
        <f t="shared" si="44"/>
        <v>0.67964645598452211</v>
      </c>
      <c r="AN622" s="20">
        <f t="shared" si="45"/>
        <v>1.6606636317500563</v>
      </c>
    </row>
    <row r="623" spans="1:40">
      <c r="A623" s="18" t="s">
        <v>677</v>
      </c>
      <c r="B623" s="18" t="s">
        <v>95</v>
      </c>
      <c r="C623" s="18">
        <v>98.923599999999993</v>
      </c>
      <c r="D623" s="18">
        <v>40.627299999999998</v>
      </c>
      <c r="E623" s="19">
        <v>1.54E-2</v>
      </c>
      <c r="F623" s="19">
        <v>6.3200000000000006E-2</v>
      </c>
      <c r="G623" s="18">
        <v>9.6639999999999997</v>
      </c>
      <c r="H623" s="18">
        <v>0.1542</v>
      </c>
      <c r="I623" s="18">
        <v>48.724499999999999</v>
      </c>
      <c r="J623" s="18">
        <v>0.27479999999999999</v>
      </c>
      <c r="K623" s="19">
        <v>1.0699999999999999E-2</v>
      </c>
      <c r="L623" s="19">
        <v>1.6500000000000001E-2</v>
      </c>
      <c r="M623" s="19">
        <v>8.3000000000000004E-2</v>
      </c>
      <c r="N623" s="19">
        <v>1.8499999999999999E-2</v>
      </c>
      <c r="O623" s="20">
        <v>0.33960000000000001</v>
      </c>
      <c r="P623" s="20">
        <v>0.3367193014871791</v>
      </c>
      <c r="Q623" s="19">
        <v>8.5000000000000006E-3</v>
      </c>
      <c r="R623" s="18">
        <v>89.987318972135768</v>
      </c>
      <c r="S623" s="21">
        <v>189906.18749823168</v>
      </c>
      <c r="T623" s="18">
        <v>92.298806247480172</v>
      </c>
      <c r="U623" s="21">
        <v>334.48638414771096</v>
      </c>
      <c r="V623" s="21">
        <v>75118.739943544657</v>
      </c>
      <c r="W623" s="21">
        <v>1194.213678388496</v>
      </c>
      <c r="X623" s="21">
        <v>293826.22554857528</v>
      </c>
      <c r="Y623" s="21">
        <v>1963.9702268650117</v>
      </c>
      <c r="Z623" s="18">
        <v>79.378749943125825</v>
      </c>
      <c r="AA623" s="18">
        <v>72.009417765394218</v>
      </c>
      <c r="AB623" s="21">
        <v>567.88801134808523</v>
      </c>
      <c r="AC623" s="21">
        <v>145.49931538475911</v>
      </c>
      <c r="AD623" s="21">
        <v>2668.5676049097101</v>
      </c>
      <c r="AE623" s="18">
        <v>68.294733712982946</v>
      </c>
      <c r="AH623" s="21">
        <f t="shared" si="42"/>
        <v>1234.5494426500434</v>
      </c>
      <c r="AI623" s="21">
        <f t="shared" si="43"/>
        <v>2645.931153994441</v>
      </c>
      <c r="AM623" s="20">
        <f t="shared" si="44"/>
        <v>0.68223806626083627</v>
      </c>
      <c r="AN623" s="20">
        <f t="shared" si="45"/>
        <v>1.6434639925774404</v>
      </c>
    </row>
    <row r="624" spans="1:40">
      <c r="A624" s="18" t="s">
        <v>678</v>
      </c>
      <c r="B624" s="18" t="s">
        <v>95</v>
      </c>
      <c r="C624" s="18">
        <v>99.352999999999994</v>
      </c>
      <c r="D624" s="18">
        <v>40.471899999999998</v>
      </c>
      <c r="E624" s="19">
        <v>1.44E-2</v>
      </c>
      <c r="F624" s="19">
        <v>6.2399999999999997E-2</v>
      </c>
      <c r="G624" s="18">
        <v>9.5820000000000007</v>
      </c>
      <c r="H624" s="18">
        <v>0.15179999999999999</v>
      </c>
      <c r="I624" s="18">
        <v>48.674900000000001</v>
      </c>
      <c r="J624" s="18">
        <v>0.27389999999999998</v>
      </c>
      <c r="K624" s="19">
        <v>9.7000000000000003E-3</v>
      </c>
      <c r="L624" s="19">
        <v>1.67E-2</v>
      </c>
      <c r="M624" s="19">
        <v>8.77E-2</v>
      </c>
      <c r="N624" s="19"/>
      <c r="O624" s="20">
        <v>0.33789999999999998</v>
      </c>
      <c r="P624" s="20">
        <v>0.33503372194498765</v>
      </c>
      <c r="Q624" s="19"/>
      <c r="R624" s="18">
        <v>90.054717892972903</v>
      </c>
      <c r="S624" s="21">
        <v>189179.79363161424</v>
      </c>
      <c r="T624" s="18">
        <v>86.305377270371054</v>
      </c>
      <c r="U624" s="21">
        <v>330.25237928508164</v>
      </c>
      <c r="V624" s="21">
        <v>74481.34997299721</v>
      </c>
      <c r="W624" s="21">
        <v>1175.6266950672741</v>
      </c>
      <c r="X624" s="21">
        <v>293527.11974375002</v>
      </c>
      <c r="Y624" s="21">
        <v>1957.5380099647987</v>
      </c>
      <c r="Z624" s="18">
        <v>71.960175182086047</v>
      </c>
      <c r="AA624" s="18">
        <v>72.882259192853539</v>
      </c>
      <c r="AB624" s="21">
        <v>600.04552524369956</v>
      </c>
      <c r="AC624" s="21">
        <v>1691.7244723925237</v>
      </c>
      <c r="AD624" s="21">
        <v>2655.2090509393133</v>
      </c>
      <c r="AE624" s="18">
        <v>817.92986964490171</v>
      </c>
      <c r="AH624" s="21">
        <f t="shared" si="42"/>
        <v>1215.3346653325327</v>
      </c>
      <c r="AI624" s="21">
        <f t="shared" si="43"/>
        <v>2632.685915591052</v>
      </c>
      <c r="AM624" s="20">
        <f t="shared" si="44"/>
        <v>0.67374883365846716</v>
      </c>
      <c r="AN624" s="20">
        <f t="shared" si="45"/>
        <v>1.6317301791296015</v>
      </c>
    </row>
    <row r="625" spans="1:40">
      <c r="A625" s="18" t="s">
        <v>679</v>
      </c>
      <c r="B625" s="18" t="s">
        <v>95</v>
      </c>
      <c r="C625" s="18">
        <v>99.500299999999996</v>
      </c>
      <c r="D625" s="18">
        <v>40.401899999999998</v>
      </c>
      <c r="E625" s="19">
        <v>1.35E-2</v>
      </c>
      <c r="F625" s="19">
        <v>6.7500000000000004E-2</v>
      </c>
      <c r="G625" s="18">
        <v>10.3316</v>
      </c>
      <c r="H625" s="18">
        <v>0.15629999999999999</v>
      </c>
      <c r="I625" s="18">
        <v>48.231000000000002</v>
      </c>
      <c r="J625" s="18">
        <v>0.29570000000000002</v>
      </c>
      <c r="K625" s="19">
        <v>1.01E-2</v>
      </c>
      <c r="L625" s="19">
        <v>6.1999999999999998E-3</v>
      </c>
      <c r="M625" s="19">
        <v>0.13109999999999999</v>
      </c>
      <c r="N625" s="19">
        <v>1.9099999999999999E-2</v>
      </c>
      <c r="O625" s="20">
        <v>0.32819999999999999</v>
      </c>
      <c r="P625" s="20">
        <v>0.32541600338071902</v>
      </c>
      <c r="Q625" s="19">
        <v>7.7999999999999996E-3</v>
      </c>
      <c r="R625" s="18">
        <v>89.27205832759735</v>
      </c>
      <c r="S625" s="21">
        <v>188852.58918719197</v>
      </c>
      <c r="T625" s="18">
        <v>80.911291190972861</v>
      </c>
      <c r="U625" s="21">
        <v>357.2441602843432</v>
      </c>
      <c r="V625" s="21">
        <v>80308.027069611562</v>
      </c>
      <c r="W625" s="21">
        <v>1210.4772887945646</v>
      </c>
      <c r="X625" s="21">
        <v>290850.24339774315</v>
      </c>
      <c r="Y625" s="21">
        <v>2113.3405971032894</v>
      </c>
      <c r="Z625" s="18">
        <v>74.927605086501956</v>
      </c>
      <c r="AA625" s="18">
        <v>27.058084251239038</v>
      </c>
      <c r="AB625" s="21">
        <v>896.98937696065002</v>
      </c>
      <c r="AC625" s="21">
        <v>150.2182120999405</v>
      </c>
      <c r="AD625" s="21">
        <v>2578.9867135788186</v>
      </c>
      <c r="AE625" s="18">
        <v>62.670461524854929</v>
      </c>
      <c r="AH625" s="21">
        <f t="shared" si="42"/>
        <v>1251.3623728028645</v>
      </c>
      <c r="AI625" s="21">
        <f t="shared" si="43"/>
        <v>2557.1101435246628</v>
      </c>
      <c r="AM625" s="20">
        <f t="shared" si="44"/>
        <v>0.71209613712794784</v>
      </c>
      <c r="AN625" s="20">
        <f t="shared" si="45"/>
        <v>1.5582033558341246</v>
      </c>
    </row>
    <row r="626" spans="1:40">
      <c r="A626" s="18" t="s">
        <v>680</v>
      </c>
      <c r="B626" s="18" t="s">
        <v>95</v>
      </c>
      <c r="C626" s="18">
        <v>98.967100000000002</v>
      </c>
      <c r="D626" s="18">
        <v>40.538699999999999</v>
      </c>
      <c r="E626" s="19">
        <v>1.2200000000000001E-2</v>
      </c>
      <c r="F626" s="19">
        <v>6.6100000000000006E-2</v>
      </c>
      <c r="G626" s="18">
        <v>10.2559</v>
      </c>
      <c r="H626" s="18">
        <v>0.16250000000000001</v>
      </c>
      <c r="I626" s="18">
        <v>48.218000000000004</v>
      </c>
      <c r="J626" s="18">
        <v>0.28639999999999999</v>
      </c>
      <c r="K626" s="19">
        <v>8.5000000000000006E-3</v>
      </c>
      <c r="L626" s="19">
        <v>8.9999999999999993E-3</v>
      </c>
      <c r="M626" s="19">
        <v>9.2999999999999999E-2</v>
      </c>
      <c r="N626" s="19">
        <v>1.83E-2</v>
      </c>
      <c r="O626" s="20">
        <v>0.32329999999999998</v>
      </c>
      <c r="P626" s="20">
        <v>0.32055756822969667</v>
      </c>
      <c r="Q626" s="19">
        <v>8.0999999999999996E-3</v>
      </c>
      <c r="R626" s="18">
        <v>89.33971784542743</v>
      </c>
      <c r="S626" s="21">
        <v>189492.04015857721</v>
      </c>
      <c r="T626" s="18">
        <v>73.119833520731035</v>
      </c>
      <c r="U626" s="21">
        <v>349.83465177474199</v>
      </c>
      <c r="V626" s="21">
        <v>79719.607304118355</v>
      </c>
      <c r="W626" s="21">
        <v>1258.4936623743874</v>
      </c>
      <c r="X626" s="21">
        <v>290771.84873115586</v>
      </c>
      <c r="Y626" s="21">
        <v>2046.8743558010895</v>
      </c>
      <c r="Z626" s="18">
        <v>63.057885468838286</v>
      </c>
      <c r="AA626" s="18">
        <v>39.277864235669568</v>
      </c>
      <c r="AB626" s="21">
        <v>636.30825367917976</v>
      </c>
      <c r="AC626" s="21">
        <v>143.926349813032</v>
      </c>
      <c r="AD626" s="21">
        <v>2540.4826462523829</v>
      </c>
      <c r="AE626" s="18">
        <v>65.080863891195506</v>
      </c>
      <c r="AH626" s="21">
        <f t="shared" si="42"/>
        <v>1301.0005475397663</v>
      </c>
      <c r="AI626" s="21">
        <f t="shared" si="43"/>
        <v>2518.932691656074</v>
      </c>
      <c r="AM626" s="20">
        <f t="shared" si="44"/>
        <v>0.69651267757155111</v>
      </c>
      <c r="AN626" s="20">
        <f t="shared" si="45"/>
        <v>1.6319705923495638</v>
      </c>
    </row>
    <row r="627" spans="1:40">
      <c r="A627" s="18" t="s">
        <v>681</v>
      </c>
      <c r="B627" s="18" t="s">
        <v>95</v>
      </c>
      <c r="C627" s="18">
        <v>99.105500000000006</v>
      </c>
      <c r="D627" s="18">
        <v>40.4619</v>
      </c>
      <c r="E627" s="19">
        <v>1.38E-2</v>
      </c>
      <c r="F627" s="19">
        <v>6.5500000000000003E-2</v>
      </c>
      <c r="G627" s="18">
        <v>10.2113</v>
      </c>
      <c r="H627" s="18">
        <v>0.1603</v>
      </c>
      <c r="I627" s="18">
        <v>48.231400000000001</v>
      </c>
      <c r="J627" s="18">
        <v>0.28960000000000002</v>
      </c>
      <c r="K627" s="19">
        <v>9.5999999999999992E-3</v>
      </c>
      <c r="L627" s="19">
        <v>7.0000000000000001E-3</v>
      </c>
      <c r="M627" s="19">
        <v>9.2799999999999994E-2</v>
      </c>
      <c r="N627" s="19"/>
      <c r="O627" s="20">
        <v>0.31630000000000003</v>
      </c>
      <c r="P627" s="20">
        <v>0.31361694658537914</v>
      </c>
      <c r="Q627" s="19">
        <v>5.7999999999999996E-3</v>
      </c>
      <c r="R627" s="18">
        <v>89.383790651730948</v>
      </c>
      <c r="S627" s="21">
        <v>189133.05013955393</v>
      </c>
      <c r="T627" s="18">
        <v>82.709319884105582</v>
      </c>
      <c r="U627" s="21">
        <v>346.65914812777004</v>
      </c>
      <c r="V627" s="21">
        <v>79372.929344527889</v>
      </c>
      <c r="W627" s="21">
        <v>1241.4555943299345</v>
      </c>
      <c r="X627" s="21">
        <v>290852.65554133046</v>
      </c>
      <c r="Y627" s="21">
        <v>2069.7444603351801</v>
      </c>
      <c r="Z627" s="18">
        <v>71.218317705982059</v>
      </c>
      <c r="AA627" s="18">
        <v>30.549449961076334</v>
      </c>
      <c r="AB627" s="21">
        <v>634.9398488325578</v>
      </c>
      <c r="AC627" s="21">
        <v>1058.6058297723555</v>
      </c>
      <c r="AD627" s="21">
        <v>2485.4768357860462</v>
      </c>
      <c r="AE627" s="18">
        <v>46.601112415917768</v>
      </c>
      <c r="AH627" s="21">
        <f t="shared" si="42"/>
        <v>1283.3870016653821</v>
      </c>
      <c r="AI627" s="21">
        <f t="shared" si="43"/>
        <v>2464.3934747009471</v>
      </c>
      <c r="AM627" s="20">
        <f t="shared" si="44"/>
        <v>0.67828013090385197</v>
      </c>
      <c r="AN627" s="20">
        <f t="shared" si="45"/>
        <v>1.6169076941770464</v>
      </c>
    </row>
    <row r="628" spans="1:40">
      <c r="A628" s="18" t="s">
        <v>682</v>
      </c>
      <c r="B628" s="18" t="s">
        <v>95</v>
      </c>
      <c r="C628" s="18">
        <v>98.775999999999996</v>
      </c>
      <c r="D628" s="18">
        <v>40.546300000000002</v>
      </c>
      <c r="E628" s="19">
        <v>1.3299999999999999E-2</v>
      </c>
      <c r="F628" s="19">
        <v>6.8199999999999997E-2</v>
      </c>
      <c r="G628" s="18">
        <v>10.2555</v>
      </c>
      <c r="H628" s="18">
        <v>0.1618</v>
      </c>
      <c r="I628" s="18">
        <v>48.179699999999997</v>
      </c>
      <c r="J628" s="18">
        <v>0.2848</v>
      </c>
      <c r="K628" s="19">
        <v>7.7000000000000002E-3</v>
      </c>
      <c r="L628" s="19">
        <v>4.7500000000000001E-2</v>
      </c>
      <c r="M628" s="19">
        <v>8.9499999999999996E-2</v>
      </c>
      <c r="N628" s="19">
        <v>0.02</v>
      </c>
      <c r="O628" s="20">
        <v>0.31879999999999997</v>
      </c>
      <c r="P628" s="20">
        <v>0.31609574002977825</v>
      </c>
      <c r="Q628" s="19">
        <v>6.8999999999999999E-3</v>
      </c>
      <c r="R628" s="18">
        <v>89.332519262211434</v>
      </c>
      <c r="S628" s="21">
        <v>189527.56521254309</v>
      </c>
      <c r="T628" s="18">
        <v>79.712605395551051</v>
      </c>
      <c r="U628" s="21">
        <v>360.94891453914374</v>
      </c>
      <c r="V628" s="21">
        <v>79716.498084749823</v>
      </c>
      <c r="W628" s="21">
        <v>1253.0724589056979</v>
      </c>
      <c r="X628" s="21">
        <v>290540.88598267181</v>
      </c>
      <c r="Y628" s="21">
        <v>2035.4393035340443</v>
      </c>
      <c r="Z628" s="18">
        <v>57.123025660006448</v>
      </c>
      <c r="AA628" s="18">
        <v>207.29983902158941</v>
      </c>
      <c r="AB628" s="21">
        <v>612.3611688632966</v>
      </c>
      <c r="AC628" s="21">
        <v>157.29655717271254</v>
      </c>
      <c r="AD628" s="21">
        <v>2505.1217680954519</v>
      </c>
      <c r="AE628" s="18">
        <v>55.439254425833212</v>
      </c>
      <c r="AH628" s="21">
        <f t="shared" si="42"/>
        <v>1295.396237488826</v>
      </c>
      <c r="AI628" s="21">
        <f t="shared" si="43"/>
        <v>2483.8717664706351</v>
      </c>
      <c r="AM628" s="20">
        <f t="shared" si="44"/>
        <v>0.68733711592094637</v>
      </c>
      <c r="AN628" s="20">
        <f t="shared" si="45"/>
        <v>1.6250039434893868</v>
      </c>
    </row>
    <row r="629" spans="1:40">
      <c r="A629" s="18" t="s">
        <v>683</v>
      </c>
      <c r="B629" s="18" t="s">
        <v>95</v>
      </c>
      <c r="C629" s="18">
        <v>99.317599999999999</v>
      </c>
      <c r="D629" s="18">
        <v>40.657400000000003</v>
      </c>
      <c r="E629" s="19">
        <v>1.3100000000000001E-2</v>
      </c>
      <c r="F629" s="19">
        <v>5.79E-2</v>
      </c>
      <c r="G629" s="18">
        <v>8.8704999999999998</v>
      </c>
      <c r="H629" s="18">
        <v>0.14050000000000001</v>
      </c>
      <c r="I629" s="18">
        <v>49.377000000000002</v>
      </c>
      <c r="J629" s="18">
        <v>0.28699999999999998</v>
      </c>
      <c r="K629" s="19">
        <v>8.3999999999999995E-3</v>
      </c>
      <c r="L629" s="19">
        <v>9.1000000000000004E-3</v>
      </c>
      <c r="M629" s="19">
        <v>9.6199999999999994E-2</v>
      </c>
      <c r="N629" s="19">
        <v>1.7299999999999999E-2</v>
      </c>
      <c r="O629" s="20">
        <v>0.36149999999999999</v>
      </c>
      <c r="P629" s="20">
        <v>0.35843353206011552</v>
      </c>
      <c r="Q629" s="19"/>
      <c r="R629" s="18">
        <v>90.844509376486954</v>
      </c>
      <c r="S629" s="21">
        <v>190046.88540933322</v>
      </c>
      <c r="T629" s="18">
        <v>78.513919600129228</v>
      </c>
      <c r="U629" s="21">
        <v>306.43610193279216</v>
      </c>
      <c r="V629" s="21">
        <v>68950.826021234781</v>
      </c>
      <c r="W629" s="21">
        <v>1088.1129819298553</v>
      </c>
      <c r="X629" s="21">
        <v>297761.0347753595</v>
      </c>
      <c r="Y629" s="21">
        <v>2051.1625004012312</v>
      </c>
      <c r="Z629" s="18">
        <v>62.316027992734298</v>
      </c>
      <c r="AA629" s="18">
        <v>39.714284949399229</v>
      </c>
      <c r="AB629" s="21">
        <v>658.20273122513004</v>
      </c>
      <c r="AC629" s="21">
        <v>136.06152195439637</v>
      </c>
      <c r="AD629" s="21">
        <v>2840.6572119401062</v>
      </c>
      <c r="AE629" s="18">
        <v>838.01655603107304</v>
      </c>
      <c r="AH629" s="21">
        <f t="shared" si="42"/>
        <v>1124.8650887959213</v>
      </c>
      <c r="AI629" s="21">
        <f t="shared" si="43"/>
        <v>2816.5609898969087</v>
      </c>
      <c r="AM629" s="20">
        <f t="shared" si="44"/>
        <v>0.65779480298426385</v>
      </c>
      <c r="AN629" s="20">
        <f t="shared" si="45"/>
        <v>1.6314019043796468</v>
      </c>
    </row>
    <row r="630" spans="1:40">
      <c r="A630" s="18" t="s">
        <v>684</v>
      </c>
      <c r="B630" s="18" t="s">
        <v>95</v>
      </c>
      <c r="C630" s="18">
        <v>99.299000000000007</v>
      </c>
      <c r="D630" s="18">
        <v>40.6449</v>
      </c>
      <c r="E630" s="19">
        <v>1.3100000000000001E-2</v>
      </c>
      <c r="F630" s="19">
        <v>9.4E-2</v>
      </c>
      <c r="G630" s="18">
        <v>9.0634999999999994</v>
      </c>
      <c r="H630" s="18">
        <v>0.1449</v>
      </c>
      <c r="I630" s="18">
        <v>49.104199999999999</v>
      </c>
      <c r="J630" s="18">
        <v>0.29139999999999999</v>
      </c>
      <c r="K630" s="19">
        <v>1.8599999999999998E-2</v>
      </c>
      <c r="L630" s="19">
        <v>7.0199999999999999E-2</v>
      </c>
      <c r="M630" s="19">
        <v>0.10299999999999999</v>
      </c>
      <c r="N630" s="19"/>
      <c r="O630" s="20">
        <v>0.35310000000000002</v>
      </c>
      <c r="P630" s="20">
        <v>0.35010478608693446</v>
      </c>
      <c r="Q630" s="19"/>
      <c r="R630" s="18">
        <v>90.616906003649817</v>
      </c>
      <c r="S630" s="21">
        <v>189988.45604425782</v>
      </c>
      <c r="T630" s="18">
        <v>78.513919600129228</v>
      </c>
      <c r="U630" s="21">
        <v>497.49557135893713</v>
      </c>
      <c r="V630" s="21">
        <v>70451.024366547703</v>
      </c>
      <c r="W630" s="21">
        <v>1122.1891180187617</v>
      </c>
      <c r="X630" s="21">
        <v>296115.95284882042</v>
      </c>
      <c r="Y630" s="21">
        <v>2082.6088941356056</v>
      </c>
      <c r="Z630" s="18"/>
      <c r="AA630" s="18">
        <v>306.36734103822266</v>
      </c>
      <c r="AB630" s="21">
        <v>704.72849601027428</v>
      </c>
      <c r="AC630" s="21">
        <v>778.61795800492723</v>
      </c>
      <c r="AD630" s="21">
        <v>2774.6502393805022</v>
      </c>
      <c r="AE630" s="18">
        <v>0</v>
      </c>
      <c r="AH630" s="21">
        <f t="shared" si="42"/>
        <v>1160.0921805446903</v>
      </c>
      <c r="AI630" s="21">
        <f t="shared" si="43"/>
        <v>2751.1139295507564</v>
      </c>
      <c r="AM630" s="20">
        <f t="shared" si="44"/>
        <v>0.66013650984566286</v>
      </c>
      <c r="AN630" s="20">
        <f t="shared" si="45"/>
        <v>1.6466647447294429</v>
      </c>
    </row>
    <row r="631" spans="1:40">
      <c r="A631" s="18" t="s">
        <v>685</v>
      </c>
      <c r="B631" s="18" t="s">
        <v>95</v>
      </c>
      <c r="C631" s="18">
        <v>98.863799999999998</v>
      </c>
      <c r="D631" s="18">
        <v>40.742899999999999</v>
      </c>
      <c r="E631" s="19">
        <v>1.34E-2</v>
      </c>
      <c r="F631" s="19">
        <v>5.67E-2</v>
      </c>
      <c r="G631" s="18">
        <v>8.9010999999999996</v>
      </c>
      <c r="H631" s="18">
        <v>0.14299999999999999</v>
      </c>
      <c r="I631" s="18">
        <v>49.371000000000002</v>
      </c>
      <c r="J631" s="18">
        <v>0.27639999999999998</v>
      </c>
      <c r="K631" s="19">
        <v>7.9000000000000008E-3</v>
      </c>
      <c r="L631" s="19"/>
      <c r="M631" s="19">
        <v>0.1037</v>
      </c>
      <c r="N631" s="19">
        <v>1.6799999999999999E-2</v>
      </c>
      <c r="O631" s="20">
        <v>0.3599</v>
      </c>
      <c r="P631" s="20">
        <v>0.3568471042557001</v>
      </c>
      <c r="Q631" s="19">
        <v>7.1999999999999998E-3</v>
      </c>
      <c r="R631" s="18">
        <v>90.814813288185221</v>
      </c>
      <c r="S631" s="21">
        <v>190446.54226644899</v>
      </c>
      <c r="T631" s="18">
        <v>80.311948293261949</v>
      </c>
      <c r="U631" s="21">
        <v>300.08509463884826</v>
      </c>
      <c r="V631" s="21">
        <v>69188.681302926881</v>
      </c>
      <c r="W631" s="21">
        <v>1107.474422889461</v>
      </c>
      <c r="X631" s="21">
        <v>297724.85262154997</v>
      </c>
      <c r="Y631" s="21">
        <v>1975.4052791320566</v>
      </c>
      <c r="Z631" s="18">
        <v>58.606740612214409</v>
      </c>
      <c r="AA631" s="18">
        <v>0</v>
      </c>
      <c r="AB631" s="21">
        <v>709.51791297345096</v>
      </c>
      <c r="AC631" s="21">
        <v>132.12910802507855</v>
      </c>
      <c r="AD631" s="21">
        <v>2828.0844552620865</v>
      </c>
      <c r="AE631" s="18">
        <v>57.849656792173789</v>
      </c>
      <c r="AH631" s="21">
        <f t="shared" si="42"/>
        <v>1144.8804818349945</v>
      </c>
      <c r="AI631" s="21">
        <f t="shared" si="43"/>
        <v>2804.0948831643086</v>
      </c>
      <c r="AM631" s="20">
        <f>AD631/(X631/V631)/1000</f>
        <v>0.65722237277119722</v>
      </c>
      <c r="AN631" s="20">
        <f t="shared" si="45"/>
        <v>1.6547222179627852</v>
      </c>
    </row>
    <row r="632" spans="1:40">
      <c r="A632" s="18" t="s">
        <v>686</v>
      </c>
      <c r="B632" s="18" t="s">
        <v>95</v>
      </c>
      <c r="C632" s="18">
        <v>99.173000000000002</v>
      </c>
      <c r="D632" s="18">
        <v>40.787300000000002</v>
      </c>
      <c r="E632" s="19">
        <v>1.6299999999999999E-2</v>
      </c>
      <c r="F632" s="19">
        <v>0.2261</v>
      </c>
      <c r="G632" s="18">
        <v>8.8734000000000002</v>
      </c>
      <c r="H632" s="18">
        <v>0.14299999999999999</v>
      </c>
      <c r="I632" s="18">
        <v>48.995199999999997</v>
      </c>
      <c r="J632" s="18">
        <v>0.32300000000000001</v>
      </c>
      <c r="K632" s="19">
        <v>1.9400000000000001E-2</v>
      </c>
      <c r="L632" s="19">
        <v>9.4000000000000004E-3</v>
      </c>
      <c r="M632" s="19">
        <v>0.22819999999999999</v>
      </c>
      <c r="N632" s="19">
        <v>1.72E-2</v>
      </c>
      <c r="O632" s="20">
        <v>0.35410000000000003</v>
      </c>
      <c r="P632" s="20">
        <v>0.35109630346469411</v>
      </c>
      <c r="Q632" s="19">
        <v>7.4999999999999997E-3</v>
      </c>
      <c r="R632" s="18">
        <v>90.777006167148784</v>
      </c>
      <c r="S632" s="21">
        <v>190654.08337119682</v>
      </c>
      <c r="T632" s="18">
        <v>97.692892326878336</v>
      </c>
      <c r="U632" s="21"/>
      <c r="V632" s="21">
        <v>68973.367861656574</v>
      </c>
      <c r="W632" s="21">
        <v>1107.474422889461</v>
      </c>
      <c r="X632" s="21">
        <v>295458.64372128103</v>
      </c>
      <c r="Y632" s="21">
        <v>2308.4511764097483</v>
      </c>
      <c r="Z632" s="18"/>
      <c r="AA632" s="18">
        <v>41.023547090588217</v>
      </c>
      <c r="AB632" s="21">
        <v>1561.3499299955786</v>
      </c>
      <c r="AC632" s="21">
        <v>135.2750391685328</v>
      </c>
      <c r="AD632" s="21">
        <v>2782.5082123042648</v>
      </c>
      <c r="AE632" s="18">
        <v>60.260059158514359</v>
      </c>
      <c r="AH632" s="21">
        <f t="shared" si="42"/>
        <v>1144.8804818349945</v>
      </c>
      <c r="AI632" s="21">
        <f t="shared" si="43"/>
        <v>2758.9052462586324</v>
      </c>
      <c r="AM632" s="20">
        <f t="shared" ref="AM632:AM660" si="46">AD632/(X632/V632)/1000</f>
        <v>0.64956286297173949</v>
      </c>
      <c r="AN632" s="20">
        <f t="shared" si="45"/>
        <v>1.6598877470088746</v>
      </c>
    </row>
    <row r="633" spans="1:40">
      <c r="A633" s="18" t="s">
        <v>687</v>
      </c>
      <c r="B633" s="18" t="s">
        <v>95</v>
      </c>
      <c r="C633" s="18">
        <v>100.28100000000001</v>
      </c>
      <c r="D633" s="18">
        <v>39.209800000000001</v>
      </c>
      <c r="E633" s="19">
        <v>2.3599999999999999E-2</v>
      </c>
      <c r="F633" s="19">
        <v>5.1700000000000003E-2</v>
      </c>
      <c r="G633" s="18">
        <v>16.214400000000001</v>
      </c>
      <c r="H633" s="18">
        <v>0.2379</v>
      </c>
      <c r="I633" s="18">
        <v>43.767000000000003</v>
      </c>
      <c r="J633" s="18">
        <v>0.26629999999999998</v>
      </c>
      <c r="K633" s="19">
        <v>5.3E-3</v>
      </c>
      <c r="L633" s="19">
        <v>1.9E-2</v>
      </c>
      <c r="M633" s="19">
        <v>1.3899999999999999E-2</v>
      </c>
      <c r="N633" s="19">
        <v>2.6200000000000001E-2</v>
      </c>
      <c r="O633" s="20">
        <v>0.154</v>
      </c>
      <c r="P633" s="20">
        <v>0.152693676174987</v>
      </c>
      <c r="Q633" s="19">
        <v>1.09E-2</v>
      </c>
      <c r="R633" s="18">
        <v>82.792931029447615</v>
      </c>
      <c r="S633" s="21">
        <v>183280.29749868103</v>
      </c>
      <c r="T633" s="18">
        <v>141.44492385977478</v>
      </c>
      <c r="U633" s="21">
        <v>273.62256424741543</v>
      </c>
      <c r="V633" s="21">
        <v>126035.31632249696</v>
      </c>
      <c r="W633" s="21">
        <v>1842.4347217161035</v>
      </c>
      <c r="X633" s="21">
        <v>263930.72096346802</v>
      </c>
      <c r="Y633" s="21">
        <v>1903.2215116963341</v>
      </c>
      <c r="Z633" s="18">
        <v>39.318446233510933</v>
      </c>
      <c r="AA633" s="18">
        <v>82.919935608635754</v>
      </c>
      <c r="AB633" s="21">
        <v>95.104136840221486</v>
      </c>
      <c r="AC633" s="21">
        <v>206.05848989625346</v>
      </c>
      <c r="AD633" s="21">
        <v>1210.1278302594089</v>
      </c>
      <c r="AE633" s="18">
        <v>87.577952643707533</v>
      </c>
      <c r="AH633" s="21">
        <f t="shared" si="42"/>
        <v>1904.6648015982182</v>
      </c>
      <c r="AI633" s="21">
        <f t="shared" si="43"/>
        <v>1199.862773012791</v>
      </c>
      <c r="AM633" s="20">
        <f t="shared" si="46"/>
        <v>0.57787453965433755</v>
      </c>
      <c r="AN633" s="20">
        <f t="shared" si="45"/>
        <v>1.5112151555398927</v>
      </c>
    </row>
    <row r="634" spans="1:40">
      <c r="A634" s="18" t="s">
        <v>688</v>
      </c>
      <c r="B634" s="18" t="s">
        <v>95</v>
      </c>
      <c r="C634" s="18">
        <v>100.1593</v>
      </c>
      <c r="D634" s="18">
        <v>39.347299999999997</v>
      </c>
      <c r="E634" s="19">
        <v>2.3300000000000001E-2</v>
      </c>
      <c r="F634" s="19">
        <v>5.0599999999999999E-2</v>
      </c>
      <c r="G634" s="18">
        <v>16.0944</v>
      </c>
      <c r="H634" s="18">
        <v>0.23760000000000001</v>
      </c>
      <c r="I634" s="18">
        <v>43.760300000000001</v>
      </c>
      <c r="J634" s="18">
        <v>0.25919999999999999</v>
      </c>
      <c r="K634" s="19">
        <v>5.8999999999999999E-3</v>
      </c>
      <c r="L634" s="19">
        <v>1.7399999999999999E-2</v>
      </c>
      <c r="M634" s="19">
        <v>1.61E-2</v>
      </c>
      <c r="N634" s="19">
        <v>2.5999999999999999E-2</v>
      </c>
      <c r="O634" s="20">
        <v>0.1515</v>
      </c>
      <c r="P634" s="20">
        <v>0.15021488273058783</v>
      </c>
      <c r="Q634" s="19">
        <v>1.06E-2</v>
      </c>
      <c r="R634" s="18">
        <v>82.896328906514867</v>
      </c>
      <c r="S634" s="21">
        <v>183923.02051451043</v>
      </c>
      <c r="T634" s="18">
        <v>139.64689516664205</v>
      </c>
      <c r="U634" s="21">
        <v>267.80080756130019</v>
      </c>
      <c r="V634" s="21">
        <v>125102.55051193968</v>
      </c>
      <c r="W634" s="21">
        <v>1840.1113488009507</v>
      </c>
      <c r="X634" s="21">
        <v>263890.31755838066</v>
      </c>
      <c r="Y634" s="21">
        <v>1852.4784672613209</v>
      </c>
      <c r="Z634" s="18">
        <v>43.769591090134803</v>
      </c>
      <c r="AA634" s="18">
        <v>75.937204188961161</v>
      </c>
      <c r="AB634" s="21">
        <v>110.1565901530623</v>
      </c>
      <c r="AC634" s="21">
        <v>204.48552432452632</v>
      </c>
      <c r="AD634" s="21">
        <v>1190.482897950003</v>
      </c>
      <c r="AE634" s="18">
        <v>85.167550277366956</v>
      </c>
      <c r="AH634" s="21">
        <f t="shared" si="42"/>
        <v>1902.2629544335296</v>
      </c>
      <c r="AI634" s="21">
        <f t="shared" si="43"/>
        <v>1180.3844812431028</v>
      </c>
      <c r="AM634" s="20">
        <f t="shared" si="46"/>
        <v>0.56437253269605903</v>
      </c>
      <c r="AN634" s="20">
        <f t="shared" si="45"/>
        <v>1.520562887526405</v>
      </c>
    </row>
    <row r="635" spans="1:40">
      <c r="A635" s="18" t="s">
        <v>689</v>
      </c>
      <c r="B635" s="18" t="s">
        <v>95</v>
      </c>
      <c r="C635" s="18">
        <v>100.3229</v>
      </c>
      <c r="D635" s="18">
        <v>39.313099999999999</v>
      </c>
      <c r="E635" s="19">
        <v>2.35E-2</v>
      </c>
      <c r="F635" s="19">
        <v>5.1200000000000002E-2</v>
      </c>
      <c r="G635" s="18">
        <v>16.1279</v>
      </c>
      <c r="H635" s="18">
        <v>0.23649999999999999</v>
      </c>
      <c r="I635" s="18">
        <v>43.768700000000003</v>
      </c>
      <c r="J635" s="18">
        <v>0.26100000000000001</v>
      </c>
      <c r="K635" s="19">
        <v>6.4999999999999997E-3</v>
      </c>
      <c r="L635" s="19">
        <v>1.9199999999999998E-2</v>
      </c>
      <c r="M635" s="19">
        <v>1.5800000000000002E-2</v>
      </c>
      <c r="N635" s="19">
        <v>2.5899999999999999E-2</v>
      </c>
      <c r="O635" s="20">
        <v>0.15060000000000001</v>
      </c>
      <c r="P635" s="20">
        <v>0.14932251709060418</v>
      </c>
      <c r="Q635" s="19"/>
      <c r="R635" s="18">
        <v>82.869552566902939</v>
      </c>
      <c r="S635" s="21">
        <v>183763.15777166415</v>
      </c>
      <c r="T635" s="18">
        <v>140.84558096206388</v>
      </c>
      <c r="U635" s="21">
        <v>270.97631120827214</v>
      </c>
      <c r="V635" s="21">
        <v>125362.94763405361</v>
      </c>
      <c r="W635" s="21">
        <v>1831.5923147787241</v>
      </c>
      <c r="X635" s="21">
        <v>263940.97257371404</v>
      </c>
      <c r="Y635" s="21">
        <v>1865.3429010617469</v>
      </c>
      <c r="Z635" s="18">
        <v>48.22073594675868</v>
      </c>
      <c r="AA635" s="18">
        <v>83.792777036095089</v>
      </c>
      <c r="AB635" s="21">
        <v>108.10398288312948</v>
      </c>
      <c r="AC635" s="21">
        <v>203.69904153866275</v>
      </c>
      <c r="AD635" s="21">
        <v>1183.410722318617</v>
      </c>
      <c r="AE635" s="18">
        <v>0</v>
      </c>
      <c r="AH635" s="21">
        <f t="shared" si="42"/>
        <v>1893.4561814963372</v>
      </c>
      <c r="AI635" s="21">
        <f t="shared" si="43"/>
        <v>1173.3722962060153</v>
      </c>
      <c r="AM635" s="20">
        <f t="shared" si="46"/>
        <v>0.56207967624341904</v>
      </c>
      <c r="AN635" s="20">
        <f t="shared" si="45"/>
        <v>1.5103794360543565</v>
      </c>
    </row>
    <row r="636" spans="1:40">
      <c r="A636" s="18" t="s">
        <v>690</v>
      </c>
      <c r="B636" s="18" t="s">
        <v>95</v>
      </c>
      <c r="C636" s="18">
        <v>100.37869999999999</v>
      </c>
      <c r="D636" s="18">
        <v>39.321100000000001</v>
      </c>
      <c r="E636" s="19">
        <v>2.2499999999999999E-2</v>
      </c>
      <c r="F636" s="19">
        <v>5.1499999999999997E-2</v>
      </c>
      <c r="G636" s="18">
        <v>15.720499999999999</v>
      </c>
      <c r="H636" s="18">
        <v>0.2271</v>
      </c>
      <c r="I636" s="18">
        <v>43.993400000000001</v>
      </c>
      <c r="J636" s="18">
        <v>0.24579999999999999</v>
      </c>
      <c r="K636" s="19">
        <v>4.4999999999999997E-3</v>
      </c>
      <c r="L636" s="19">
        <v>3.7000000000000002E-3</v>
      </c>
      <c r="M636" s="19">
        <v>1.1599999999999999E-2</v>
      </c>
      <c r="N636" s="19"/>
      <c r="O636" s="20">
        <v>0.17499999999999999</v>
      </c>
      <c r="P636" s="20">
        <v>0.17351554110793974</v>
      </c>
      <c r="Q636" s="19"/>
      <c r="R636" s="18">
        <v>83.301060346768921</v>
      </c>
      <c r="S636" s="21">
        <v>183800.55256531242</v>
      </c>
      <c r="T636" s="18">
        <v>134.85215198495476</v>
      </c>
      <c r="U636" s="21">
        <v>272.56406303175805</v>
      </c>
      <c r="V636" s="21">
        <v>122196.2077072117</v>
      </c>
      <c r="W636" s="21">
        <v>1758.7932967706058</v>
      </c>
      <c r="X636" s="21">
        <v>265295.99423388013</v>
      </c>
      <c r="Y636" s="21">
        <v>1756.7099045248174</v>
      </c>
      <c r="Z636" s="18">
        <v>33.383586424679088</v>
      </c>
      <c r="AA636" s="18">
        <v>16.147566407997491</v>
      </c>
      <c r="AB636" s="21">
        <v>79.367481104069725</v>
      </c>
      <c r="AC636" s="21">
        <v>0</v>
      </c>
      <c r="AD636" s="21">
        <v>1375.1452616584193</v>
      </c>
      <c r="AE636" s="18">
        <v>1794.9462954682811</v>
      </c>
      <c r="AH636" s="21">
        <f t="shared" si="42"/>
        <v>1818.1983036694216</v>
      </c>
      <c r="AI636" s="21">
        <f t="shared" si="43"/>
        <v>1363.4804238781715</v>
      </c>
      <c r="AM636" s="20">
        <f t="shared" si="46"/>
        <v>0.63339643143296509</v>
      </c>
      <c r="AN636" s="20">
        <f t="shared" si="45"/>
        <v>1.4879334946514191</v>
      </c>
    </row>
    <row r="637" spans="1:40">
      <c r="A637" s="18" t="s">
        <v>691</v>
      </c>
      <c r="B637" s="18" t="s">
        <v>95</v>
      </c>
      <c r="C637" s="18">
        <v>100.1977</v>
      </c>
      <c r="D637" s="18">
        <v>39.412100000000002</v>
      </c>
      <c r="E637" s="19">
        <v>2.2499999999999999E-2</v>
      </c>
      <c r="F637" s="19">
        <v>5.1999999999999998E-2</v>
      </c>
      <c r="G637" s="18">
        <v>15.758800000000001</v>
      </c>
      <c r="H637" s="18">
        <v>0.22889999999999999</v>
      </c>
      <c r="I637" s="18">
        <v>44.042900000000003</v>
      </c>
      <c r="J637" s="18">
        <v>0.249</v>
      </c>
      <c r="K637" s="19">
        <v>5.7000000000000002E-3</v>
      </c>
      <c r="L637" s="19">
        <v>1.7100000000000001E-2</v>
      </c>
      <c r="M637" s="19"/>
      <c r="N637" s="19">
        <v>2.46E-2</v>
      </c>
      <c r="O637" s="20">
        <v>0.17469999999999999</v>
      </c>
      <c r="P637" s="20">
        <v>0.17321808589461185</v>
      </c>
      <c r="Q637" s="19">
        <v>1.18E-2</v>
      </c>
      <c r="R637" s="18">
        <v>83.282846347771965</v>
      </c>
      <c r="S637" s="21">
        <v>184225.91834306135</v>
      </c>
      <c r="T637" s="18">
        <v>134.85215198495476</v>
      </c>
      <c r="U637" s="21">
        <v>275.21031607090134</v>
      </c>
      <c r="V637" s="21">
        <v>122493.91546174789</v>
      </c>
      <c r="W637" s="21">
        <v>1772.733534261522</v>
      </c>
      <c r="X637" s="21">
        <v>265594.49700280861</v>
      </c>
      <c r="Y637" s="21">
        <v>1779.5800090589082</v>
      </c>
      <c r="Z637" s="18">
        <v>42.285876137926849</v>
      </c>
      <c r="AA637" s="18">
        <v>74.62794204777218</v>
      </c>
      <c r="AB637" s="21">
        <v>0</v>
      </c>
      <c r="AC637" s="21">
        <v>193.47476532243644</v>
      </c>
      <c r="AD637" s="21">
        <v>1372.7878697812907</v>
      </c>
      <c r="AE637" s="18">
        <v>94.809159742729264</v>
      </c>
      <c r="AH637" s="21">
        <f t="shared" si="42"/>
        <v>1832.6093866575543</v>
      </c>
      <c r="AI637" s="21">
        <f t="shared" si="43"/>
        <v>1361.1430288658091</v>
      </c>
      <c r="AM637" s="20">
        <f t="shared" si="46"/>
        <v>0.63313872525801684</v>
      </c>
      <c r="AN637" s="20">
        <f t="shared" si="45"/>
        <v>1.4960819725203716</v>
      </c>
    </row>
    <row r="638" spans="1:40">
      <c r="A638" s="18" t="s">
        <v>692</v>
      </c>
      <c r="B638" s="18" t="s">
        <v>95</v>
      </c>
      <c r="C638" s="18">
        <v>99.993399999999994</v>
      </c>
      <c r="D638" s="18">
        <v>39.392600000000002</v>
      </c>
      <c r="E638" s="19">
        <v>2.24E-2</v>
      </c>
      <c r="F638" s="19">
        <v>5.4199999999999998E-2</v>
      </c>
      <c r="G638" s="18">
        <v>15.750999999999999</v>
      </c>
      <c r="H638" s="18">
        <v>0.22620000000000001</v>
      </c>
      <c r="I638" s="18">
        <v>44.062899999999999</v>
      </c>
      <c r="J638" s="18">
        <v>0.24740000000000001</v>
      </c>
      <c r="K638" s="19">
        <v>5.1000000000000004E-3</v>
      </c>
      <c r="L638" s="19">
        <v>1.41E-2</v>
      </c>
      <c r="M638" s="19">
        <v>1.38E-2</v>
      </c>
      <c r="N638" s="19">
        <v>2.4E-2</v>
      </c>
      <c r="O638" s="20">
        <v>0.1754</v>
      </c>
      <c r="P638" s="20">
        <v>0.17391214805904362</v>
      </c>
      <c r="Q638" s="19">
        <v>1.0800000000000001E-2</v>
      </c>
      <c r="R638" s="18">
        <v>83.296055812403054</v>
      </c>
      <c r="S638" s="21">
        <v>184134.76853354371</v>
      </c>
      <c r="T638" s="18">
        <v>134.25280908724386</v>
      </c>
      <c r="U638" s="21">
        <v>286.85382944313181</v>
      </c>
      <c r="V638" s="21">
        <v>122433.28568406166</v>
      </c>
      <c r="W638" s="21">
        <v>1751.8231780251476</v>
      </c>
      <c r="X638" s="21">
        <v>265715.10418217361</v>
      </c>
      <c r="Y638" s="21">
        <v>1768.1449567918628</v>
      </c>
      <c r="Z638" s="18">
        <v>37.834731281302972</v>
      </c>
      <c r="AA638" s="18">
        <v>61.535320635882329</v>
      </c>
      <c r="AB638" s="21">
        <v>94.41993441691055</v>
      </c>
      <c r="AC638" s="21">
        <v>188.75586860725508</v>
      </c>
      <c r="AD638" s="21">
        <v>1378.2884508279244</v>
      </c>
      <c r="AE638" s="18">
        <v>86.774485188260684</v>
      </c>
      <c r="AH638" s="21">
        <f t="shared" si="42"/>
        <v>1810.9927621753552</v>
      </c>
      <c r="AI638" s="21">
        <f t="shared" si="43"/>
        <v>1366.5969505613218</v>
      </c>
      <c r="AM638" s="20">
        <f t="shared" si="46"/>
        <v>0.63507260595756176</v>
      </c>
      <c r="AN638" s="20">
        <f t="shared" si="45"/>
        <v>1.4791670027124904</v>
      </c>
    </row>
    <row r="639" spans="1:40">
      <c r="A639" s="18" t="s">
        <v>693</v>
      </c>
      <c r="B639" s="18" t="s">
        <v>95</v>
      </c>
      <c r="C639" s="18">
        <v>99.542000000000002</v>
      </c>
      <c r="D639" s="18">
        <v>40.415100000000002</v>
      </c>
      <c r="E639" s="19">
        <v>1.5100000000000001E-2</v>
      </c>
      <c r="F639" s="19">
        <v>9.7199999999999995E-2</v>
      </c>
      <c r="G639" s="18">
        <v>10.317299999999999</v>
      </c>
      <c r="H639" s="18">
        <v>0.1646</v>
      </c>
      <c r="I639" s="18">
        <v>48.240900000000003</v>
      </c>
      <c r="J639" s="18">
        <v>0.34839999999999999</v>
      </c>
      <c r="K639" s="19">
        <v>6.4999999999999997E-3</v>
      </c>
      <c r="L639" s="19"/>
      <c r="M639" s="19">
        <v>0.1047</v>
      </c>
      <c r="N639" s="19">
        <v>1.9400000000000001E-2</v>
      </c>
      <c r="O639" s="20">
        <v>0.26300000000000001</v>
      </c>
      <c r="P639" s="20">
        <v>0.2607690703507895</v>
      </c>
      <c r="Q639" s="19">
        <v>7.7999999999999996E-3</v>
      </c>
      <c r="R639" s="18">
        <v>89.287279236585107</v>
      </c>
      <c r="S639" s="21">
        <v>188914.29059671165</v>
      </c>
      <c r="T639" s="18">
        <v>90.500777554347422</v>
      </c>
      <c r="U639" s="21">
        <v>514.43159080945418</v>
      </c>
      <c r="V639" s="21">
        <v>80196.8724771868</v>
      </c>
      <c r="W639" s="21">
        <v>1274.7572727804566</v>
      </c>
      <c r="X639" s="21">
        <v>290909.94395152887</v>
      </c>
      <c r="Y639" s="21">
        <v>2489.9826311490906</v>
      </c>
      <c r="Z639" s="18">
        <v>48.22073594675868</v>
      </c>
      <c r="AA639" s="18">
        <v>0</v>
      </c>
      <c r="AB639" s="21">
        <v>716.3599372065604</v>
      </c>
      <c r="AC639" s="21">
        <v>152.57766045753118</v>
      </c>
      <c r="AD639" s="21">
        <v>2066.6468789495102</v>
      </c>
      <c r="AE639" s="18">
        <v>62.670461524854929</v>
      </c>
      <c r="AH639" s="21">
        <f t="shared" si="42"/>
        <v>1317.8134776925881</v>
      </c>
      <c r="AI639" s="21">
        <f t="shared" si="43"/>
        <v>2049.116294171195</v>
      </c>
      <c r="AM639" s="20">
        <f t="shared" si="46"/>
        <v>0.56972482258669432</v>
      </c>
      <c r="AN639" s="20">
        <f t="shared" si="45"/>
        <v>1.6432230297602439</v>
      </c>
    </row>
    <row r="640" spans="1:40">
      <c r="A640" s="18" t="s">
        <v>694</v>
      </c>
      <c r="B640" s="18" t="s">
        <v>95</v>
      </c>
      <c r="C640" s="18">
        <v>99.509399999999999</v>
      </c>
      <c r="D640" s="18">
        <v>40.468499999999999</v>
      </c>
      <c r="E640" s="19">
        <v>1.38E-2</v>
      </c>
      <c r="F640" s="19">
        <v>7.3400000000000007E-2</v>
      </c>
      <c r="G640" s="18">
        <v>10.210100000000001</v>
      </c>
      <c r="H640" s="18">
        <v>0.16070000000000001</v>
      </c>
      <c r="I640" s="18">
        <v>48.216500000000003</v>
      </c>
      <c r="J640" s="18">
        <v>0.34210000000000002</v>
      </c>
      <c r="K640" s="19">
        <v>6.7000000000000002E-3</v>
      </c>
      <c r="L640" s="19">
        <v>3.9800000000000002E-2</v>
      </c>
      <c r="M640" s="19">
        <v>9.8199999999999996E-2</v>
      </c>
      <c r="N640" s="19"/>
      <c r="O640" s="20">
        <v>0.25990000000000002</v>
      </c>
      <c r="P640" s="20">
        <v>0.25769536647973457</v>
      </c>
      <c r="Q640" s="19">
        <v>6.7999999999999996E-3</v>
      </c>
      <c r="R640" s="18">
        <v>89.381973800434594</v>
      </c>
      <c r="S640" s="21">
        <v>189163.90084431373</v>
      </c>
      <c r="T640" s="18">
        <v>82.709319884105582</v>
      </c>
      <c r="U640" s="21">
        <v>388.46994614623389</v>
      </c>
      <c r="V640" s="21">
        <v>79363.601686422335</v>
      </c>
      <c r="W640" s="21">
        <v>1244.5534248834713</v>
      </c>
      <c r="X640" s="21">
        <v>290762.80319270352</v>
      </c>
      <c r="Y640" s="21">
        <v>2444.9571128476005</v>
      </c>
      <c r="Z640" s="18">
        <v>49.704450898966641</v>
      </c>
      <c r="AA640" s="18">
        <v>173.69544406440545</v>
      </c>
      <c r="AB640" s="21">
        <v>671.88677969134881</v>
      </c>
      <c r="AC640" s="21">
        <v>814.00968336878748</v>
      </c>
      <c r="AD640" s="21">
        <v>2042.2871628858468</v>
      </c>
      <c r="AE640" s="18">
        <v>54.635786970386356</v>
      </c>
      <c r="AH640" s="21">
        <f t="shared" si="42"/>
        <v>1286.5894645516337</v>
      </c>
      <c r="AI640" s="21">
        <f t="shared" si="43"/>
        <v>2024.9632123767817</v>
      </c>
      <c r="AM640" s="20">
        <f t="shared" si="46"/>
        <v>0.55744154047498617</v>
      </c>
      <c r="AN640" s="20">
        <f t="shared" si="45"/>
        <v>1.6211329088051527</v>
      </c>
    </row>
    <row r="641" spans="1:40">
      <c r="A641" s="18" t="s">
        <v>695</v>
      </c>
      <c r="B641" s="18" t="s">
        <v>95</v>
      </c>
      <c r="C641" s="18">
        <v>99.380899999999997</v>
      </c>
      <c r="D641" s="18">
        <v>40.520899999999997</v>
      </c>
      <c r="E641" s="19">
        <v>1.5299999999999999E-2</v>
      </c>
      <c r="F641" s="19">
        <v>8.7400000000000005E-2</v>
      </c>
      <c r="G641" s="18">
        <v>10.203200000000001</v>
      </c>
      <c r="H641" s="18">
        <v>0.1603</v>
      </c>
      <c r="I641" s="18">
        <v>48.238599999999998</v>
      </c>
      <c r="J641" s="18">
        <v>0.34039999999999998</v>
      </c>
      <c r="K641" s="19">
        <v>8.5000000000000006E-3</v>
      </c>
      <c r="L641" s="19">
        <v>3.7499999999999999E-2</v>
      </c>
      <c r="M641" s="19">
        <v>0.1042</v>
      </c>
      <c r="N641" s="19">
        <v>1.9599999999999999E-2</v>
      </c>
      <c r="O641" s="20">
        <v>0.25769999999999998</v>
      </c>
      <c r="P641" s="20">
        <v>0.25551402824866326</v>
      </c>
      <c r="Q641" s="19">
        <v>6.3E-3</v>
      </c>
      <c r="R641" s="18">
        <v>89.392733936842291</v>
      </c>
      <c r="S641" s="21">
        <v>189408.83674270983</v>
      </c>
      <c r="T641" s="18">
        <v>91.699463349769246</v>
      </c>
      <c r="U641" s="21">
        <v>462.56503124224582</v>
      </c>
      <c r="V641" s="21">
        <v>79309.967652315288</v>
      </c>
      <c r="W641" s="21">
        <v>1241.4555943299345</v>
      </c>
      <c r="X641" s="21">
        <v>290896.07412590185</v>
      </c>
      <c r="Y641" s="21">
        <v>2432.8073698138646</v>
      </c>
      <c r="Z641" s="18">
        <v>63.057885468838286</v>
      </c>
      <c r="AA641" s="18">
        <v>163.65776764862321</v>
      </c>
      <c r="AB641" s="21">
        <v>712.93892509000557</v>
      </c>
      <c r="AC641" s="21">
        <v>154.15062602925832</v>
      </c>
      <c r="AD641" s="21">
        <v>2024.9996224535694</v>
      </c>
      <c r="AE641" s="18">
        <v>50.618449693152066</v>
      </c>
      <c r="AH641" s="21">
        <f t="shared" si="42"/>
        <v>1283.3870016653821</v>
      </c>
      <c r="AI641" s="21">
        <f t="shared" si="43"/>
        <v>2007.822315619456</v>
      </c>
      <c r="AM641" s="20">
        <f t="shared" si="46"/>
        <v>0.55209632868140146</v>
      </c>
      <c r="AN641" s="20">
        <f t="shared" si="45"/>
        <v>1.6181913064087807</v>
      </c>
    </row>
    <row r="642" spans="1:40">
      <c r="A642" s="18" t="s">
        <v>696</v>
      </c>
      <c r="B642" s="18" t="s">
        <v>95</v>
      </c>
      <c r="C642" s="18">
        <v>99.837800000000001</v>
      </c>
      <c r="D642" s="18">
        <v>39.243699999999997</v>
      </c>
      <c r="E642" s="19">
        <v>2.3800000000000002E-2</v>
      </c>
      <c r="F642" s="19">
        <v>4.7300000000000002E-2</v>
      </c>
      <c r="G642" s="18">
        <v>16.4467</v>
      </c>
      <c r="H642" s="18">
        <v>0.26569999999999999</v>
      </c>
      <c r="I642" s="18">
        <v>43.520600000000002</v>
      </c>
      <c r="J642" s="18">
        <v>0.25069999999999998</v>
      </c>
      <c r="K642" s="19">
        <v>6.1999999999999998E-3</v>
      </c>
      <c r="L642" s="19">
        <v>6.1999999999999998E-3</v>
      </c>
      <c r="M642" s="19">
        <v>1.23E-2</v>
      </c>
      <c r="N642" s="19">
        <v>2.3199999999999998E-2</v>
      </c>
      <c r="O642" s="20">
        <v>0.1535</v>
      </c>
      <c r="P642" s="20">
        <v>0.15219791748610717</v>
      </c>
      <c r="Q642" s="19"/>
      <c r="R642" s="18">
        <v>82.507999140523225</v>
      </c>
      <c r="S642" s="21">
        <v>183438.7579367655</v>
      </c>
      <c r="T642" s="18">
        <v>142.6436096551966</v>
      </c>
      <c r="U642" s="21">
        <v>250.33553750295454</v>
      </c>
      <c r="V642" s="21">
        <v>127840.99547076739</v>
      </c>
      <c r="W642" s="21">
        <v>2057.7339451869216</v>
      </c>
      <c r="X642" s="21">
        <v>262444.84051369078</v>
      </c>
      <c r="Y642" s="21">
        <v>1791.7297520926434</v>
      </c>
      <c r="Z642" s="18">
        <v>45.995163518446745</v>
      </c>
      <c r="AA642" s="18">
        <v>27.058084251239038</v>
      </c>
      <c r="AB642" s="21">
        <v>84.15689806724636</v>
      </c>
      <c r="AC642" s="21">
        <v>182.46400632034656</v>
      </c>
      <c r="AD642" s="21">
        <v>1206.1988437975278</v>
      </c>
      <c r="AE642" s="18">
        <v>0</v>
      </c>
      <c r="AH642" s="21">
        <f t="shared" si="42"/>
        <v>2127.2359721927137</v>
      </c>
      <c r="AI642" s="21">
        <f t="shared" si="43"/>
        <v>1195.9671146588535</v>
      </c>
      <c r="AM642" s="20">
        <f t="shared" si="46"/>
        <v>0.58755836321621446</v>
      </c>
      <c r="AN642" s="20">
        <f t="shared" si="45"/>
        <v>1.6639701250442278</v>
      </c>
    </row>
    <row r="643" spans="1:40">
      <c r="A643" s="18" t="s">
        <v>697</v>
      </c>
      <c r="B643" s="18" t="s">
        <v>95</v>
      </c>
      <c r="C643" s="18">
        <v>100.0895</v>
      </c>
      <c r="D643" s="18">
        <v>39.234900000000003</v>
      </c>
      <c r="E643" s="19">
        <v>2.3800000000000002E-2</v>
      </c>
      <c r="F643" s="19">
        <v>4.7399999999999998E-2</v>
      </c>
      <c r="G643" s="18">
        <v>16.455300000000001</v>
      </c>
      <c r="H643" s="18">
        <v>0.2641</v>
      </c>
      <c r="I643" s="18">
        <v>43.461100000000002</v>
      </c>
      <c r="J643" s="18">
        <v>0.25330000000000003</v>
      </c>
      <c r="K643" s="19">
        <v>6.1999999999999998E-3</v>
      </c>
      <c r="L643" s="19">
        <v>3.7000000000000002E-3</v>
      </c>
      <c r="M643" s="19">
        <v>5.8599999999999999E-2</v>
      </c>
      <c r="N643" s="19">
        <v>2.3800000000000002E-2</v>
      </c>
      <c r="O643" s="20">
        <v>0.1535</v>
      </c>
      <c r="P643" s="20">
        <v>0.15219791748610717</v>
      </c>
      <c r="Q643" s="19">
        <v>1.4500000000000001E-2</v>
      </c>
      <c r="R643" s="18">
        <v>82.480692780216373</v>
      </c>
      <c r="S643" s="21">
        <v>183397.62366375246</v>
      </c>
      <c r="T643" s="18">
        <v>142.6436096551966</v>
      </c>
      <c r="U643" s="21">
        <v>250.86478811078317</v>
      </c>
      <c r="V643" s="21">
        <v>127907.84368719066</v>
      </c>
      <c r="W643" s="21">
        <v>2045.3426229727738</v>
      </c>
      <c r="X643" s="21">
        <v>262086.03415507983</v>
      </c>
      <c r="Y643" s="21">
        <v>1810.3117120265922</v>
      </c>
      <c r="Z643" s="18">
        <v>45.995163518446745</v>
      </c>
      <c r="AA643" s="18">
        <v>16.147566407997491</v>
      </c>
      <c r="AB643" s="21">
        <v>400.94262006021432</v>
      </c>
      <c r="AC643" s="21">
        <v>187.18290303552797</v>
      </c>
      <c r="AD643" s="21">
        <v>1206.1988437975278</v>
      </c>
      <c r="AE643" s="18">
        <v>116.50278103979443</v>
      </c>
      <c r="AH643" s="21">
        <f t="shared" si="42"/>
        <v>2114.4261206477067</v>
      </c>
      <c r="AI643" s="21">
        <f t="shared" si="43"/>
        <v>1195.9671146588535</v>
      </c>
      <c r="AM643" s="20">
        <f t="shared" si="46"/>
        <v>0.58867040994955655</v>
      </c>
      <c r="AN643" s="20">
        <f t="shared" si="45"/>
        <v>1.6530855807550888</v>
      </c>
    </row>
    <row r="644" spans="1:40">
      <c r="A644" s="18" t="s">
        <v>698</v>
      </c>
      <c r="B644" s="18" t="s">
        <v>95</v>
      </c>
      <c r="C644" s="18">
        <v>100.0461</v>
      </c>
      <c r="D644" s="18">
        <v>39.181899999999999</v>
      </c>
      <c r="E644" s="19">
        <v>2.3699999999999999E-2</v>
      </c>
      <c r="F644" s="19">
        <v>4.6800000000000001E-2</v>
      </c>
      <c r="G644" s="18">
        <v>16.462399999999999</v>
      </c>
      <c r="H644" s="18">
        <v>0.26340000000000002</v>
      </c>
      <c r="I644" s="18">
        <v>43.46</v>
      </c>
      <c r="J644" s="18">
        <v>0.25130000000000002</v>
      </c>
      <c r="K644" s="19">
        <v>5.8999999999999999E-3</v>
      </c>
      <c r="L644" s="19">
        <v>3.2000000000000002E-3</v>
      </c>
      <c r="M644" s="19">
        <v>1.3299999999999999E-2</v>
      </c>
      <c r="N644" s="19">
        <v>2.3599999999999999E-2</v>
      </c>
      <c r="O644" s="20">
        <v>0.153</v>
      </c>
      <c r="P644" s="20">
        <v>0.15170215879722732</v>
      </c>
      <c r="Q644" s="19"/>
      <c r="R644" s="18">
        <v>82.474092621650016</v>
      </c>
      <c r="S644" s="21">
        <v>183149.88315583271</v>
      </c>
      <c r="T644" s="18">
        <v>142.0442667574857</v>
      </c>
      <c r="U644" s="21">
        <v>247.68928446381125</v>
      </c>
      <c r="V644" s="21">
        <v>127963.03233098195</v>
      </c>
      <c r="W644" s="21">
        <v>2039.9214195040843</v>
      </c>
      <c r="X644" s="21">
        <v>262079.40076021472</v>
      </c>
      <c r="Y644" s="21">
        <v>1796.0178966927856</v>
      </c>
      <c r="Z644" s="18">
        <v>43.769591090134803</v>
      </c>
      <c r="AA644" s="18">
        <v>13.965462839349181</v>
      </c>
      <c r="AB644" s="21">
        <v>90.998922300355815</v>
      </c>
      <c r="AC644" s="21">
        <v>185.6099374638008</v>
      </c>
      <c r="AD644" s="21">
        <v>1202.2698573356465</v>
      </c>
      <c r="AE644" s="18">
        <v>895.86621282324688</v>
      </c>
      <c r="AH644" s="21">
        <f t="shared" si="42"/>
        <v>2108.8218105967662</v>
      </c>
      <c r="AI644" s="21">
        <f t="shared" si="43"/>
        <v>1192.0714563049157</v>
      </c>
      <c r="AM644" s="20">
        <f t="shared" si="46"/>
        <v>0.58702094166326857</v>
      </c>
      <c r="AN644" s="20">
        <f t="shared" si="45"/>
        <v>1.647992996244577</v>
      </c>
    </row>
    <row r="645" spans="1:40">
      <c r="A645" s="18" t="s">
        <v>699</v>
      </c>
      <c r="B645" s="18" t="s">
        <v>95</v>
      </c>
      <c r="C645" s="18">
        <v>99.842200000000005</v>
      </c>
      <c r="D645" s="18">
        <v>39.251899999999999</v>
      </c>
      <c r="E645" s="19">
        <v>2.4400000000000002E-2</v>
      </c>
      <c r="F645" s="19">
        <v>4.7E-2</v>
      </c>
      <c r="G645" s="18">
        <v>16.395900000000001</v>
      </c>
      <c r="H645" s="18">
        <v>0.26379999999999998</v>
      </c>
      <c r="I645" s="18">
        <v>43.548699999999997</v>
      </c>
      <c r="J645" s="18">
        <v>0.25190000000000001</v>
      </c>
      <c r="K645" s="19">
        <v>4.4999999999999997E-3</v>
      </c>
      <c r="L645" s="19">
        <v>3.0999999999999999E-3</v>
      </c>
      <c r="M645" s="19">
        <v>1.4999999999999999E-2</v>
      </c>
      <c r="N645" s="19">
        <v>2.47E-2</v>
      </c>
      <c r="O645" s="20">
        <v>0.15490000000000001</v>
      </c>
      <c r="P645" s="20">
        <v>0.15358604181497068</v>
      </c>
      <c r="Q645" s="19">
        <v>1.4E-2</v>
      </c>
      <c r="R645" s="18">
        <v>82.56189605932596</v>
      </c>
      <c r="S645" s="21">
        <v>183477.08760025498</v>
      </c>
      <c r="T645" s="18">
        <v>146.23966704146207</v>
      </c>
      <c r="U645" s="21">
        <v>248.74778567946856</v>
      </c>
      <c r="V645" s="21">
        <v>127446.12461096482</v>
      </c>
      <c r="W645" s="21">
        <v>2043.0192500576211</v>
      </c>
      <c r="X645" s="21">
        <v>262614.29360069864</v>
      </c>
      <c r="Y645" s="21">
        <v>1800.3060412929276</v>
      </c>
      <c r="Z645" s="18">
        <v>33.383586424679088</v>
      </c>
      <c r="AA645" s="18">
        <v>13.529042125619519</v>
      </c>
      <c r="AB645" s="21">
        <v>102.63036349664188</v>
      </c>
      <c r="AC645" s="21">
        <v>194.26124810830001</v>
      </c>
      <c r="AD645" s="21">
        <v>1217.2000058907954</v>
      </c>
      <c r="AE645" s="18">
        <v>112.48544376256015</v>
      </c>
      <c r="AH645" s="21">
        <f t="shared" si="42"/>
        <v>2112.0242734830176</v>
      </c>
      <c r="AI645" s="21">
        <f t="shared" si="43"/>
        <v>1206.8749580498791</v>
      </c>
      <c r="AM645" s="20">
        <f t="shared" si="46"/>
        <v>0.59070441863722201</v>
      </c>
      <c r="AN645" s="20">
        <f t="shared" si="45"/>
        <v>1.6571898752748029</v>
      </c>
    </row>
    <row r="646" spans="1:40">
      <c r="A646" s="18" t="s">
        <v>700</v>
      </c>
      <c r="B646" s="18" t="s">
        <v>95</v>
      </c>
      <c r="C646" s="18">
        <v>99.954899999999995</v>
      </c>
      <c r="D646" s="18">
        <v>39.077599999999997</v>
      </c>
      <c r="E646" s="19">
        <v>2.3400000000000001E-2</v>
      </c>
      <c r="F646" s="19">
        <v>4.7100000000000003E-2</v>
      </c>
      <c r="G646" s="18">
        <v>16.807600000000001</v>
      </c>
      <c r="H646" s="18">
        <v>0.26750000000000002</v>
      </c>
      <c r="I646" s="18">
        <v>43.209499999999998</v>
      </c>
      <c r="J646" s="18">
        <v>0.25159999999999999</v>
      </c>
      <c r="K646" s="19">
        <v>5.1000000000000004E-3</v>
      </c>
      <c r="L646" s="19">
        <v>6.1000000000000004E-3</v>
      </c>
      <c r="M646" s="19">
        <v>1.0699999999999999E-2</v>
      </c>
      <c r="N646" s="19">
        <v>2.47E-2</v>
      </c>
      <c r="O646" s="20">
        <v>0.155</v>
      </c>
      <c r="P646" s="20">
        <v>0.15368519355274665</v>
      </c>
      <c r="Q646" s="19"/>
      <c r="R646" s="18">
        <v>82.087268856842428</v>
      </c>
      <c r="S646" s="21">
        <v>182662.34853364356</v>
      </c>
      <c r="T646" s="18">
        <v>140.24623806435298</v>
      </c>
      <c r="U646" s="21">
        <v>249.27703628729722</v>
      </c>
      <c r="V646" s="21">
        <v>130646.28864601835</v>
      </c>
      <c r="W646" s="21">
        <v>2071.674182677838</v>
      </c>
      <c r="X646" s="21">
        <v>260568.79583866769</v>
      </c>
      <c r="Y646" s="21">
        <v>1798.1619689928564</v>
      </c>
      <c r="Z646" s="18">
        <v>37.834731281302972</v>
      </c>
      <c r="AA646" s="18">
        <v>26.621663537509381</v>
      </c>
      <c r="AB646" s="21">
        <v>73.209659294271205</v>
      </c>
      <c r="AC646" s="21">
        <v>194.26124810830001</v>
      </c>
      <c r="AD646" s="21">
        <v>1217.9858031831714</v>
      </c>
      <c r="AE646" s="18">
        <v>916.75636666486514</v>
      </c>
      <c r="AH646" s="21">
        <f t="shared" ref="AH646:AH660" si="47">W646*AH$3</f>
        <v>2141.6470551808466</v>
      </c>
      <c r="AI646" s="21">
        <f t="shared" ref="AI646:AI660" si="48">AD646*AI$3</f>
        <v>1207.6540897206662</v>
      </c>
      <c r="AM646" s="20">
        <f t="shared" si="46"/>
        <v>0.61068450002718</v>
      </c>
      <c r="AN646" s="20">
        <f t="shared" si="45"/>
        <v>1.6392712547568542</v>
      </c>
    </row>
    <row r="647" spans="1:40">
      <c r="A647" s="18" t="s">
        <v>701</v>
      </c>
      <c r="B647" s="18" t="s">
        <v>95</v>
      </c>
      <c r="C647" s="18">
        <v>99.701300000000003</v>
      </c>
      <c r="D647" s="18">
        <v>39.136899999999997</v>
      </c>
      <c r="E647" s="19">
        <v>2.3E-2</v>
      </c>
      <c r="F647" s="19">
        <v>4.6600000000000003E-2</v>
      </c>
      <c r="G647" s="18">
        <v>16.840299999999999</v>
      </c>
      <c r="H647" s="18">
        <v>0.27</v>
      </c>
      <c r="I647" s="18">
        <v>43.219099999999997</v>
      </c>
      <c r="J647" s="18">
        <v>0.24929999999999999</v>
      </c>
      <c r="K647" s="19">
        <v>5.3E-3</v>
      </c>
      <c r="L647" s="19">
        <v>5.1999999999999998E-3</v>
      </c>
      <c r="M647" s="19">
        <v>1.0500000000000001E-2</v>
      </c>
      <c r="N647" s="19">
        <v>2.3300000000000001E-2</v>
      </c>
      <c r="O647" s="20">
        <v>0.15640000000000001</v>
      </c>
      <c r="P647" s="20">
        <v>0.15507331788161016</v>
      </c>
      <c r="Q647" s="19">
        <v>1.4E-2</v>
      </c>
      <c r="R647" s="18">
        <v>82.061941671625519</v>
      </c>
      <c r="S647" s="21">
        <v>182939.53744156126</v>
      </c>
      <c r="T647" s="18">
        <v>137.8488664735093</v>
      </c>
      <c r="U647" s="21">
        <v>246.63078324815396</v>
      </c>
      <c r="V647" s="21">
        <v>130900.46732939518</v>
      </c>
      <c r="W647" s="21">
        <v>2091.0356236374441</v>
      </c>
      <c r="X647" s="21">
        <v>260626.68728476288</v>
      </c>
      <c r="Y647" s="21">
        <v>1781.7240813589788</v>
      </c>
      <c r="Z647" s="18">
        <v>39.318446233510933</v>
      </c>
      <c r="AA647" s="18">
        <v>22.693877113942417</v>
      </c>
      <c r="AB647" s="21">
        <v>71.841254447649334</v>
      </c>
      <c r="AC647" s="21">
        <v>183.25048910621013</v>
      </c>
      <c r="AD647" s="21">
        <v>1228.9869652764389</v>
      </c>
      <c r="AE647" s="18">
        <v>112.48544376256015</v>
      </c>
      <c r="AH647" s="21">
        <f t="shared" si="47"/>
        <v>2161.66244821992</v>
      </c>
      <c r="AI647" s="21">
        <f t="shared" si="48"/>
        <v>1218.5619331116918</v>
      </c>
      <c r="AM647" s="20">
        <f t="shared" si="46"/>
        <v>0.61726206848743659</v>
      </c>
      <c r="AN647" s="20">
        <f t="shared" si="45"/>
        <v>1.6513787095811951</v>
      </c>
    </row>
    <row r="648" spans="1:40">
      <c r="A648" s="18" t="s">
        <v>702</v>
      </c>
      <c r="B648" s="18" t="s">
        <v>95</v>
      </c>
      <c r="C648" s="18">
        <v>99.780100000000004</v>
      </c>
      <c r="D648" s="18">
        <v>39.125999999999998</v>
      </c>
      <c r="E648" s="19">
        <v>2.35E-2</v>
      </c>
      <c r="F648" s="19">
        <v>4.7600000000000003E-2</v>
      </c>
      <c r="G648" s="18">
        <v>16.8871</v>
      </c>
      <c r="H648" s="18">
        <v>0.27160000000000001</v>
      </c>
      <c r="I648" s="18">
        <v>43.185000000000002</v>
      </c>
      <c r="J648" s="18">
        <v>0.24970000000000001</v>
      </c>
      <c r="K648" s="19">
        <v>5.1000000000000004E-3</v>
      </c>
      <c r="L648" s="19">
        <v>4.0000000000000001E-3</v>
      </c>
      <c r="M648" s="19">
        <v>0.01</v>
      </c>
      <c r="N648" s="19">
        <v>2.3900000000000001E-2</v>
      </c>
      <c r="O648" s="20">
        <v>0.15429999999999999</v>
      </c>
      <c r="P648" s="20">
        <v>0.15299113138831488</v>
      </c>
      <c r="Q648" s="19">
        <v>1.21E-2</v>
      </c>
      <c r="R648" s="18">
        <v>82.009410999281727</v>
      </c>
      <c r="S648" s="21">
        <v>182888.58703521552</v>
      </c>
      <c r="T648" s="18">
        <v>140.84558096206388</v>
      </c>
      <c r="U648" s="21">
        <v>251.92328932644051</v>
      </c>
      <c r="V648" s="21">
        <v>131264.24599551252</v>
      </c>
      <c r="W648" s="21">
        <v>2103.4269458515919</v>
      </c>
      <c r="X648" s="21">
        <v>260421.05204394556</v>
      </c>
      <c r="Y648" s="21">
        <v>1784.5828444257402</v>
      </c>
      <c r="Z648" s="18">
        <v>37.834731281302972</v>
      </c>
      <c r="AA648" s="18">
        <v>17.456828549186476</v>
      </c>
      <c r="AB648" s="21">
        <v>68.420242331094599</v>
      </c>
      <c r="AC648" s="21">
        <v>187.96938582139151</v>
      </c>
      <c r="AD648" s="21">
        <v>1212.4852221365377</v>
      </c>
      <c r="AE648" s="18">
        <v>97.219562109069827</v>
      </c>
      <c r="AH648" s="21">
        <f t="shared" si="47"/>
        <v>2174.4722997649269</v>
      </c>
      <c r="AI648" s="21">
        <f t="shared" si="48"/>
        <v>1202.2001680251535</v>
      </c>
      <c r="AM648" s="20">
        <f t="shared" si="46"/>
        <v>0.61114858885370327</v>
      </c>
      <c r="AN648" s="20">
        <f t="shared" si="45"/>
        <v>1.6565609951694422</v>
      </c>
    </row>
    <row r="649" spans="1:40">
      <c r="A649" s="18" t="s">
        <v>703</v>
      </c>
      <c r="B649" s="18" t="s">
        <v>95</v>
      </c>
      <c r="C649" s="18">
        <v>99.784199999999998</v>
      </c>
      <c r="D649" s="18">
        <v>39.244700000000002</v>
      </c>
      <c r="E649" s="19">
        <v>2.4899999999999999E-2</v>
      </c>
      <c r="F649" s="19">
        <v>5.0200000000000002E-2</v>
      </c>
      <c r="G649" s="18">
        <v>16.726099999999999</v>
      </c>
      <c r="H649" s="18">
        <v>0.2702</v>
      </c>
      <c r="I649" s="18">
        <v>43.223300000000002</v>
      </c>
      <c r="J649" s="18">
        <v>0.2477</v>
      </c>
      <c r="K649" s="19">
        <v>5.3E-3</v>
      </c>
      <c r="L649" s="19">
        <v>3.04E-2</v>
      </c>
      <c r="M649" s="19">
        <v>1.09E-2</v>
      </c>
      <c r="N649" s="19"/>
      <c r="O649" s="20">
        <v>0.1527</v>
      </c>
      <c r="P649" s="20">
        <v>0.15140470358389943</v>
      </c>
      <c r="Q649" s="19">
        <v>1.3599999999999999E-2</v>
      </c>
      <c r="R649" s="18">
        <v>82.163311070046078</v>
      </c>
      <c r="S649" s="21">
        <v>183443.43228597156</v>
      </c>
      <c r="T649" s="18">
        <v>149.23638153001662</v>
      </c>
      <c r="U649" s="21">
        <v>265.68380512998561</v>
      </c>
      <c r="V649" s="21">
        <v>130012.78519968153</v>
      </c>
      <c r="W649" s="21">
        <v>2092.5845389142123</v>
      </c>
      <c r="X649" s="21">
        <v>260652.01479242957</v>
      </c>
      <c r="Y649" s="21">
        <v>1770.2890290919338</v>
      </c>
      <c r="Z649" s="18">
        <v>39.318446233510933</v>
      </c>
      <c r="AA649" s="18">
        <v>132.67189697381721</v>
      </c>
      <c r="AB649" s="21">
        <v>74.578064140893105</v>
      </c>
      <c r="AC649" s="21">
        <v>0</v>
      </c>
      <c r="AD649" s="21">
        <v>1199.912465458518</v>
      </c>
      <c r="AE649" s="18">
        <v>109.27157394077271</v>
      </c>
      <c r="AH649" s="21">
        <f t="shared" si="47"/>
        <v>2163.2636796630454</v>
      </c>
      <c r="AI649" s="21">
        <f t="shared" si="48"/>
        <v>1189.7340612925532</v>
      </c>
      <c r="AM649" s="20">
        <f t="shared" si="46"/>
        <v>0.59851431324753979</v>
      </c>
      <c r="AN649" s="20">
        <f t="shared" si="45"/>
        <v>1.663885345076312</v>
      </c>
    </row>
    <row r="650" spans="1:40">
      <c r="A650" s="18" t="s">
        <v>704</v>
      </c>
      <c r="B650" s="18" t="s">
        <v>95</v>
      </c>
      <c r="C650" s="18">
        <v>100.2483</v>
      </c>
      <c r="D650" s="18">
        <v>39.162799999999997</v>
      </c>
      <c r="E650" s="19">
        <v>2.3099999999999999E-2</v>
      </c>
      <c r="F650" s="19">
        <v>4.8399999999999999E-2</v>
      </c>
      <c r="G650" s="18">
        <v>16.7684</v>
      </c>
      <c r="H650" s="18">
        <v>0.27110000000000001</v>
      </c>
      <c r="I650" s="18">
        <v>43.122900000000001</v>
      </c>
      <c r="J650" s="18">
        <v>0.2495</v>
      </c>
      <c r="K650" s="19">
        <v>5.4000000000000003E-3</v>
      </c>
      <c r="L650" s="19">
        <v>3.3700000000000001E-2</v>
      </c>
      <c r="M650" s="19">
        <v>1.0699999999999999E-2</v>
      </c>
      <c r="N650" s="19">
        <v>2.4299999999999999E-2</v>
      </c>
      <c r="O650" s="20">
        <v>0.15229999999999999</v>
      </c>
      <c r="P650" s="20">
        <v>0.15100809663279557</v>
      </c>
      <c r="Q650" s="19"/>
      <c r="R650" s="18">
        <v>82.09210307916166</v>
      </c>
      <c r="S650" s="21">
        <v>183060.60308599751</v>
      </c>
      <c r="T650" s="18">
        <v>138.44820937122023</v>
      </c>
      <c r="U650" s="21">
        <v>256.15729418906977</v>
      </c>
      <c r="V650" s="21">
        <v>130341.58514790297</v>
      </c>
      <c r="W650" s="21">
        <v>2099.5546576596707</v>
      </c>
      <c r="X650" s="21">
        <v>260046.56675201713</v>
      </c>
      <c r="Y650" s="21">
        <v>1783.1534628923596</v>
      </c>
      <c r="Z650" s="18">
        <v>40.060303709614914</v>
      </c>
      <c r="AA650" s="18">
        <v>147.07378052689606</v>
      </c>
      <c r="AB650" s="21">
        <v>73.209659294271205</v>
      </c>
      <c r="AC650" s="21">
        <v>191.11531696484576</v>
      </c>
      <c r="AD650" s="21">
        <v>1196.7692762890129</v>
      </c>
      <c r="AE650" s="18">
        <v>1023.6175382392975</v>
      </c>
      <c r="AH650" s="21">
        <f t="shared" si="47"/>
        <v>2170.4692211571123</v>
      </c>
      <c r="AI650" s="21">
        <f t="shared" si="48"/>
        <v>1186.617534609403</v>
      </c>
      <c r="AM650" s="20">
        <f t="shared" si="46"/>
        <v>0.59984950571014839</v>
      </c>
      <c r="AN650" s="20">
        <f t="shared" si="45"/>
        <v>1.6652162229684471</v>
      </c>
    </row>
    <row r="651" spans="1:40">
      <c r="A651" s="18" t="s">
        <v>705</v>
      </c>
      <c r="B651" s="18" t="s">
        <v>95</v>
      </c>
      <c r="C651" s="18">
        <v>100.22029999999999</v>
      </c>
      <c r="D651" s="18">
        <v>39.163699999999999</v>
      </c>
      <c r="E651" s="19">
        <v>2.3300000000000001E-2</v>
      </c>
      <c r="F651" s="19">
        <v>4.8800000000000003E-2</v>
      </c>
      <c r="G651" s="18">
        <v>16.872800000000002</v>
      </c>
      <c r="H651" s="18">
        <v>0.27050000000000002</v>
      </c>
      <c r="I651" s="18">
        <v>43.134999999999998</v>
      </c>
      <c r="J651" s="18">
        <v>0.24829999999999999</v>
      </c>
      <c r="K651" s="19">
        <v>5.4000000000000003E-3</v>
      </c>
      <c r="L651" s="19">
        <v>3.2500000000000001E-2</v>
      </c>
      <c r="M651" s="19">
        <v>9.9000000000000008E-3</v>
      </c>
      <c r="N651" s="19">
        <v>2.41E-2</v>
      </c>
      <c r="O651" s="20">
        <v>0.15490000000000001</v>
      </c>
      <c r="P651" s="20">
        <v>0.15358604181497068</v>
      </c>
      <c r="Q651" s="19">
        <v>1.0800000000000001E-2</v>
      </c>
      <c r="R651" s="18">
        <v>82.004817315339722</v>
      </c>
      <c r="S651" s="21">
        <v>183064.81000028295</v>
      </c>
      <c r="T651" s="18">
        <v>139.64689516664205</v>
      </c>
      <c r="U651" s="21">
        <v>258.2742966203844</v>
      </c>
      <c r="V651" s="21">
        <v>131153.0914030878</v>
      </c>
      <c r="W651" s="21">
        <v>2094.9079118293653</v>
      </c>
      <c r="X651" s="21">
        <v>260119.53409553296</v>
      </c>
      <c r="Y651" s="21">
        <v>1774.5771736920756</v>
      </c>
      <c r="Z651" s="18">
        <v>40.060303709614914</v>
      </c>
      <c r="AA651" s="18">
        <v>141.83673196214014</v>
      </c>
      <c r="AB651" s="21">
        <v>67.736039907783649</v>
      </c>
      <c r="AC651" s="21">
        <v>189.54235139311865</v>
      </c>
      <c r="AD651" s="21">
        <v>1217.2000058907954</v>
      </c>
      <c r="AE651" s="18">
        <v>86.774485188260684</v>
      </c>
      <c r="AH651" s="21">
        <f t="shared" si="47"/>
        <v>2165.6655268277345</v>
      </c>
      <c r="AI651" s="21">
        <f t="shared" si="48"/>
        <v>1206.8749580498791</v>
      </c>
      <c r="AM651" s="20">
        <f t="shared" si="46"/>
        <v>0.61371609088690893</v>
      </c>
      <c r="AN651" s="20">
        <f t="shared" si="45"/>
        <v>1.6512500800852241</v>
      </c>
    </row>
    <row r="652" spans="1:40">
      <c r="A652" s="18" t="s">
        <v>706</v>
      </c>
      <c r="B652" s="18" t="s">
        <v>95</v>
      </c>
      <c r="C652" s="18">
        <v>99.481200000000001</v>
      </c>
      <c r="D652" s="18">
        <v>40.1081</v>
      </c>
      <c r="E652" s="19">
        <v>1.9699999999999999E-2</v>
      </c>
      <c r="F652" s="19">
        <v>5.3100000000000001E-2</v>
      </c>
      <c r="G652" s="18">
        <v>11.952</v>
      </c>
      <c r="H652" s="18">
        <v>0.18779999999999999</v>
      </c>
      <c r="I652" s="18">
        <v>47.024000000000001</v>
      </c>
      <c r="J652" s="18">
        <v>0.30919999999999997</v>
      </c>
      <c r="K652" s="19">
        <v>5.1999999999999998E-3</v>
      </c>
      <c r="L652" s="19">
        <v>1.2E-2</v>
      </c>
      <c r="M652" s="19">
        <v>5.0700000000000002E-2</v>
      </c>
      <c r="N652" s="19">
        <v>2.1000000000000001E-2</v>
      </c>
      <c r="O652" s="20">
        <v>0.24879999999999999</v>
      </c>
      <c r="P652" s="20">
        <v>0.24668952358660234</v>
      </c>
      <c r="Q652" s="19">
        <v>8.5000000000000006E-3</v>
      </c>
      <c r="R652" s="18">
        <v>87.52067205389794</v>
      </c>
      <c r="S652" s="21">
        <v>187479.26539045974</v>
      </c>
      <c r="T652" s="18">
        <v>118.07055084904928</v>
      </c>
      <c r="U652" s="21">
        <v>281.03207275701664</v>
      </c>
      <c r="V652" s="21">
        <v>92903.474731503084</v>
      </c>
      <c r="W652" s="21">
        <v>1454.4314448855998</v>
      </c>
      <c r="X652" s="21">
        <v>283571.60012306343</v>
      </c>
      <c r="Y652" s="21">
        <v>2209.8238506064831</v>
      </c>
      <c r="Z652" s="18">
        <v>38.576588757406945</v>
      </c>
      <c r="AA652" s="18">
        <v>52.370485647559427</v>
      </c>
      <c r="AB652" s="21">
        <v>346.8906286186496</v>
      </c>
      <c r="AC652" s="21">
        <v>165.16138503134817</v>
      </c>
      <c r="AD652" s="21">
        <v>1955.0636634320842</v>
      </c>
      <c r="AE652" s="18">
        <v>68.294733712982946</v>
      </c>
      <c r="AH652" s="21">
        <f t="shared" si="47"/>
        <v>1503.5563250951886</v>
      </c>
      <c r="AI652" s="21">
        <f t="shared" si="48"/>
        <v>1938.4795969193663</v>
      </c>
      <c r="AM652" s="20">
        <f t="shared" si="46"/>
        <v>0.64051621380744184</v>
      </c>
      <c r="AN652" s="20">
        <f t="shared" si="45"/>
        <v>1.618406985788811</v>
      </c>
    </row>
    <row r="653" spans="1:40">
      <c r="A653" s="18" t="s">
        <v>707</v>
      </c>
      <c r="B653" s="18" t="s">
        <v>95</v>
      </c>
      <c r="C653" s="18">
        <v>99.5077</v>
      </c>
      <c r="D653" s="18">
        <v>40.177799999999998</v>
      </c>
      <c r="E653" s="19">
        <v>1.89E-2</v>
      </c>
      <c r="F653" s="19">
        <v>4.82E-2</v>
      </c>
      <c r="G653" s="18">
        <v>11.9589</v>
      </c>
      <c r="H653" s="18">
        <v>0.18870000000000001</v>
      </c>
      <c r="I653" s="18">
        <v>46.991300000000003</v>
      </c>
      <c r="J653" s="18">
        <v>0.29880000000000001</v>
      </c>
      <c r="K653" s="19">
        <v>6.4999999999999997E-3</v>
      </c>
      <c r="L653" s="19">
        <v>1.83E-2</v>
      </c>
      <c r="M653" s="19">
        <v>4.7699999999999999E-2</v>
      </c>
      <c r="N653" s="19"/>
      <c r="O653" s="20">
        <v>0.23910000000000001</v>
      </c>
      <c r="P653" s="20">
        <v>0.23707180502233369</v>
      </c>
      <c r="Q653" s="19">
        <v>5.7000000000000002E-3</v>
      </c>
      <c r="R653" s="18">
        <v>87.506764185429546</v>
      </c>
      <c r="S653" s="21">
        <v>187805.0675301202</v>
      </c>
      <c r="T653" s="18">
        <v>113.275807667362</v>
      </c>
      <c r="U653" s="21">
        <v>255.09879297341246</v>
      </c>
      <c r="V653" s="21">
        <v>92957.108765610115</v>
      </c>
      <c r="W653" s="21">
        <v>1461.4015636310583</v>
      </c>
      <c r="X653" s="21">
        <v>283374.40738480166</v>
      </c>
      <c r="Y653" s="21">
        <v>2135.4960108706896</v>
      </c>
      <c r="Z653" s="18">
        <v>48.22073594675868</v>
      </c>
      <c r="AA653" s="18">
        <v>79.864990612528132</v>
      </c>
      <c r="AB653" s="21">
        <v>326.36455591932122</v>
      </c>
      <c r="AC653" s="21">
        <v>0</v>
      </c>
      <c r="AD653" s="21">
        <v>1878.8413260715888</v>
      </c>
      <c r="AE653" s="18">
        <v>45.797644960470912</v>
      </c>
      <c r="AH653" s="21">
        <f t="shared" si="47"/>
        <v>1510.7618665892553</v>
      </c>
      <c r="AI653" s="21">
        <f t="shared" si="48"/>
        <v>1862.9038248529762</v>
      </c>
      <c r="AM653" s="20">
        <f t="shared" si="46"/>
        <v>0.61632826730113177</v>
      </c>
      <c r="AN653" s="20">
        <f t="shared" si="45"/>
        <v>1.6252246725945594</v>
      </c>
    </row>
    <row r="654" spans="1:40">
      <c r="A654" s="18" t="s">
        <v>708</v>
      </c>
      <c r="B654" s="18" t="s">
        <v>95</v>
      </c>
      <c r="C654" s="18">
        <v>99.325199999999995</v>
      </c>
      <c r="D654" s="18">
        <v>40.241500000000002</v>
      </c>
      <c r="E654" s="19">
        <v>1.8800000000000001E-2</v>
      </c>
      <c r="F654" s="19">
        <v>4.7800000000000002E-2</v>
      </c>
      <c r="G654" s="18">
        <v>11.7996</v>
      </c>
      <c r="H654" s="18">
        <v>0.18729999999999999</v>
      </c>
      <c r="I654" s="18">
        <v>47.067599999999999</v>
      </c>
      <c r="J654" s="18">
        <v>0.29980000000000001</v>
      </c>
      <c r="K654" s="19">
        <v>5.7000000000000002E-3</v>
      </c>
      <c r="L654" s="19">
        <v>1.35E-2</v>
      </c>
      <c r="M654" s="19">
        <v>5.0200000000000002E-2</v>
      </c>
      <c r="N654" s="19">
        <v>2.0299999999999999E-2</v>
      </c>
      <c r="O654" s="20">
        <v>0.2389</v>
      </c>
      <c r="P654" s="20">
        <v>0.23687350154678177</v>
      </c>
      <c r="Q654" s="19">
        <v>8.8000000000000005E-3</v>
      </c>
      <c r="R654" s="18">
        <v>87.670181714487825</v>
      </c>
      <c r="S654" s="21">
        <v>188102.82357454443</v>
      </c>
      <c r="T654" s="18">
        <v>112.6764647696511</v>
      </c>
      <c r="U654" s="21">
        <v>252.98179054209783</v>
      </c>
      <c r="V654" s="21">
        <v>91718.86215209536</v>
      </c>
      <c r="W654" s="21">
        <v>1450.5591566936787</v>
      </c>
      <c r="X654" s="21">
        <v>283834.52377407922</v>
      </c>
      <c r="Y654" s="21">
        <v>2142.6429185375928</v>
      </c>
      <c r="Z654" s="18">
        <v>42.285876137926849</v>
      </c>
      <c r="AA654" s="18">
        <v>58.91679635350436</v>
      </c>
      <c r="AB654" s="21">
        <v>343.46961650209488</v>
      </c>
      <c r="AC654" s="21">
        <v>159.65600553030322</v>
      </c>
      <c r="AD654" s="21">
        <v>1877.2697314868365</v>
      </c>
      <c r="AE654" s="18">
        <v>70.705136079323523</v>
      </c>
      <c r="AH654" s="21">
        <f t="shared" si="47"/>
        <v>1499.5532464873741</v>
      </c>
      <c r="AI654" s="21">
        <f t="shared" si="48"/>
        <v>1861.3455615114012</v>
      </c>
      <c r="AM654" s="20">
        <f t="shared" si="46"/>
        <v>0.60662473836900599</v>
      </c>
      <c r="AN654" s="20">
        <f t="shared" si="45"/>
        <v>1.634945322370766</v>
      </c>
    </row>
    <row r="655" spans="1:40">
      <c r="A655" s="18" t="s">
        <v>709</v>
      </c>
      <c r="B655" s="18" t="s">
        <v>95</v>
      </c>
      <c r="C655" s="18">
        <v>99.814099999999996</v>
      </c>
      <c r="D655" s="18">
        <v>39.503399999999999</v>
      </c>
      <c r="E655" s="19">
        <v>2.5399999999999999E-2</v>
      </c>
      <c r="F655" s="19">
        <v>5.28E-2</v>
      </c>
      <c r="G655" s="18">
        <v>15.048</v>
      </c>
      <c r="H655" s="18">
        <v>0.2316</v>
      </c>
      <c r="I655" s="18">
        <v>44.662999999999997</v>
      </c>
      <c r="J655" s="18">
        <v>0.28029999999999999</v>
      </c>
      <c r="K655" s="19">
        <v>6.1999999999999998E-3</v>
      </c>
      <c r="L655" s="19">
        <v>1.52E-2</v>
      </c>
      <c r="M655" s="19">
        <v>1.2E-2</v>
      </c>
      <c r="N655" s="19"/>
      <c r="O655" s="20">
        <v>0.16189999999999999</v>
      </c>
      <c r="P655" s="20">
        <v>0.16052666345928826</v>
      </c>
      <c r="Q655" s="19"/>
      <c r="R655" s="18">
        <v>84.103408118287049</v>
      </c>
      <c r="S655" s="21">
        <v>184652.68642557209</v>
      </c>
      <c r="T655" s="18">
        <v>152.23309601857116</v>
      </c>
      <c r="U655" s="21">
        <v>279.44432093353061</v>
      </c>
      <c r="V655" s="21">
        <v>116968.83264388038</v>
      </c>
      <c r="W655" s="21">
        <v>1793.6438904978966</v>
      </c>
      <c r="X655" s="21">
        <v>269333.9225990214</v>
      </c>
      <c r="Y655" s="21">
        <v>2003.2782190329795</v>
      </c>
      <c r="Z655" s="18">
        <v>45.995163518446745</v>
      </c>
      <c r="AA655" s="18">
        <v>66.335948486908606</v>
      </c>
      <c r="AB655" s="21">
        <v>82.104290797313524</v>
      </c>
      <c r="AC655" s="21">
        <v>0</v>
      </c>
      <c r="AD655" s="21">
        <v>1272.2058163571317</v>
      </c>
      <c r="AE655" s="18">
        <v>0</v>
      </c>
      <c r="AH655" s="21">
        <f t="shared" si="47"/>
        <v>1854.2260111397536</v>
      </c>
      <c r="AI655" s="21">
        <f t="shared" si="48"/>
        <v>1261.4141750050053</v>
      </c>
      <c r="AM655" s="20">
        <f t="shared" si="46"/>
        <v>0.55250533533271762</v>
      </c>
      <c r="AN655" s="20">
        <f t="shared" si="45"/>
        <v>1.5852308424630275</v>
      </c>
    </row>
    <row r="656" spans="1:40">
      <c r="A656" s="18" t="s">
        <v>710</v>
      </c>
      <c r="B656" s="18" t="s">
        <v>95</v>
      </c>
      <c r="C656" s="18">
        <v>99.808400000000006</v>
      </c>
      <c r="D656" s="18">
        <v>39.615900000000003</v>
      </c>
      <c r="E656" s="19">
        <v>2.3599999999999999E-2</v>
      </c>
      <c r="F656" s="19">
        <v>4.9099999999999998E-2</v>
      </c>
      <c r="G656" s="18">
        <v>14.798400000000001</v>
      </c>
      <c r="H656" s="18">
        <v>0.22939999999999999</v>
      </c>
      <c r="I656" s="18">
        <v>44.755800000000001</v>
      </c>
      <c r="J656" s="18">
        <v>0.27250000000000002</v>
      </c>
      <c r="K656" s="19">
        <v>6.6E-3</v>
      </c>
      <c r="L656" s="19">
        <v>3.9300000000000002E-2</v>
      </c>
      <c r="M656" s="19">
        <v>1.5699999999999999E-2</v>
      </c>
      <c r="N656" s="19">
        <v>2.63E-2</v>
      </c>
      <c r="O656" s="20">
        <v>0.15890000000000001</v>
      </c>
      <c r="P656" s="20">
        <v>0.15755211132600933</v>
      </c>
      <c r="Q656" s="19">
        <v>8.5000000000000006E-3</v>
      </c>
      <c r="R656" s="18">
        <v>84.353169398278524</v>
      </c>
      <c r="S656" s="21">
        <v>185178.55071125072</v>
      </c>
      <c r="T656" s="18">
        <v>141.44492385977478</v>
      </c>
      <c r="U656" s="21">
        <v>259.86204844387032</v>
      </c>
      <c r="V656" s="21">
        <v>115028.6797579213</v>
      </c>
      <c r="W656" s="21">
        <v>1776.6058224534431</v>
      </c>
      <c r="X656" s="21">
        <v>269893.53991127515</v>
      </c>
      <c r="Y656" s="21">
        <v>1947.5323392311345</v>
      </c>
      <c r="Z656" s="18">
        <v>48.96259342286266</v>
      </c>
      <c r="AA656" s="18">
        <v>171.51334049575712</v>
      </c>
      <c r="AB656" s="21">
        <v>107.4197804598185</v>
      </c>
      <c r="AC656" s="21">
        <v>206.84497268211703</v>
      </c>
      <c r="AD656" s="21">
        <v>1248.6318975858449</v>
      </c>
      <c r="AE656" s="18">
        <v>68.294733712982946</v>
      </c>
      <c r="AH656" s="21">
        <f t="shared" si="47"/>
        <v>1836.6124652653689</v>
      </c>
      <c r="AI656" s="21">
        <f t="shared" si="48"/>
        <v>1238.04022488138</v>
      </c>
      <c r="AM656" s="20">
        <f t="shared" si="46"/>
        <v>0.53216716017042942</v>
      </c>
      <c r="AN656" s="20">
        <f t="shared" si="45"/>
        <v>1.5966561288285088</v>
      </c>
    </row>
    <row r="657" spans="1:40">
      <c r="A657" s="18" t="s">
        <v>711</v>
      </c>
      <c r="B657" s="18" t="s">
        <v>95</v>
      </c>
      <c r="C657" s="18">
        <v>99.986199999999997</v>
      </c>
      <c r="D657" s="18">
        <v>39.825499999999998</v>
      </c>
      <c r="E657" s="19">
        <v>2.3099999999999999E-2</v>
      </c>
      <c r="F657" s="19">
        <v>4.9299999999999997E-2</v>
      </c>
      <c r="G657" s="18">
        <v>13.6919</v>
      </c>
      <c r="H657" s="18">
        <v>0.21340000000000001</v>
      </c>
      <c r="I657" s="18">
        <v>45.676299999999998</v>
      </c>
      <c r="J657" s="18">
        <v>0.28149999999999997</v>
      </c>
      <c r="K657" s="19">
        <v>6.4000000000000003E-3</v>
      </c>
      <c r="L657" s="19">
        <v>0.01</v>
      </c>
      <c r="M657" s="19">
        <v>1.7000000000000001E-2</v>
      </c>
      <c r="N657" s="19">
        <v>2.4199999999999999E-2</v>
      </c>
      <c r="O657" s="20">
        <v>0.17269999999999999</v>
      </c>
      <c r="P657" s="20">
        <v>0.17123505113909254</v>
      </c>
      <c r="Q657" s="19">
        <v>8.6E-3</v>
      </c>
      <c r="R657" s="18">
        <v>85.604438110293884</v>
      </c>
      <c r="S657" s="21">
        <v>186158.29430483506</v>
      </c>
      <c r="T657" s="18">
        <v>138.44820937122023</v>
      </c>
      <c r="U657" s="21">
        <v>260.92054965952764</v>
      </c>
      <c r="V657" s="21">
        <v>106427.80167974121</v>
      </c>
      <c r="W657" s="21">
        <v>1652.6926003119652</v>
      </c>
      <c r="X657" s="21">
        <v>275444.48534155078</v>
      </c>
      <c r="Y657" s="21">
        <v>2011.8545082332635</v>
      </c>
      <c r="Z657" s="18">
        <v>47.478878470654706</v>
      </c>
      <c r="AA657" s="18">
        <v>43.642071372966193</v>
      </c>
      <c r="AB657" s="21">
        <v>116.31441196286082</v>
      </c>
      <c r="AC657" s="21">
        <v>190.32883417898219</v>
      </c>
      <c r="AD657" s="21">
        <v>1357.0719239337659</v>
      </c>
      <c r="AE657" s="18">
        <v>69.098201168429796</v>
      </c>
      <c r="AH657" s="21">
        <f t="shared" si="47"/>
        <v>1708.5139498152998</v>
      </c>
      <c r="AI657" s="21">
        <f t="shared" si="48"/>
        <v>1345.5603954500586</v>
      </c>
      <c r="AM657" s="20">
        <f t="shared" si="46"/>
        <v>0.52435314290817792</v>
      </c>
      <c r="AN657" s="20">
        <f t="shared" si="45"/>
        <v>1.6053267312205695</v>
      </c>
    </row>
    <row r="658" spans="1:40">
      <c r="A658" s="18" t="s">
        <v>712</v>
      </c>
      <c r="B658" s="18" t="s">
        <v>95</v>
      </c>
      <c r="C658" s="18">
        <v>100.1968</v>
      </c>
      <c r="D658" s="18">
        <v>39.452399999999997</v>
      </c>
      <c r="E658" s="19">
        <v>2.0799999999999999E-2</v>
      </c>
      <c r="F658" s="19">
        <v>5.2299999999999999E-2</v>
      </c>
      <c r="G658" s="18">
        <v>14.731</v>
      </c>
      <c r="H658" s="18">
        <v>0.22259999999999999</v>
      </c>
      <c r="I658" s="18">
        <v>44.901600000000002</v>
      </c>
      <c r="J658" s="18">
        <v>0.2802</v>
      </c>
      <c r="K658" s="19">
        <v>5.8999999999999999E-3</v>
      </c>
      <c r="L658" s="19">
        <v>6.0000000000000001E-3</v>
      </c>
      <c r="M658" s="19">
        <v>1.24E-2</v>
      </c>
      <c r="N658" s="19">
        <v>2.47E-2</v>
      </c>
      <c r="O658" s="20">
        <v>0.17899999999999999</v>
      </c>
      <c r="P658" s="20">
        <v>0.17748161061897838</v>
      </c>
      <c r="Q658" s="19"/>
      <c r="R658" s="18">
        <v>84.45607037313431</v>
      </c>
      <c r="S658" s="21">
        <v>184414.29461606444</v>
      </c>
      <c r="T658" s="18">
        <v>124.66332272386929</v>
      </c>
      <c r="U658" s="21">
        <v>276.79806789438732</v>
      </c>
      <c r="V658" s="21">
        <v>114504.77629432497</v>
      </c>
      <c r="W658" s="21">
        <v>1723.9427030433149</v>
      </c>
      <c r="X658" s="21">
        <v>270772.76624884625</v>
      </c>
      <c r="Y658" s="21">
        <v>2002.5635282662893</v>
      </c>
      <c r="Z658" s="18">
        <v>43.769591090134803</v>
      </c>
      <c r="AA658" s="18">
        <v>26.185242823779713</v>
      </c>
      <c r="AB658" s="21">
        <v>84.841100490557295</v>
      </c>
      <c r="AC658" s="21">
        <v>194.26124810830001</v>
      </c>
      <c r="AD658" s="21">
        <v>1406.5771533534687</v>
      </c>
      <c r="AE658" s="18">
        <v>893.45581045690631</v>
      </c>
      <c r="AH658" s="21">
        <f t="shared" si="47"/>
        <v>1782.1705961990895</v>
      </c>
      <c r="AI658" s="21">
        <f t="shared" si="48"/>
        <v>1394.6456907096724</v>
      </c>
      <c r="AM658" s="20">
        <f t="shared" si="46"/>
        <v>0.59481536683578362</v>
      </c>
      <c r="AN658" s="20">
        <f t="shared" si="45"/>
        <v>1.5564159451464004</v>
      </c>
    </row>
    <row r="659" spans="1:40">
      <c r="A659" s="18" t="s">
        <v>713</v>
      </c>
      <c r="B659" s="18" t="s">
        <v>95</v>
      </c>
      <c r="C659" s="18">
        <v>100.1377</v>
      </c>
      <c r="D659" s="18">
        <v>39.575499999999998</v>
      </c>
      <c r="E659" s="19">
        <v>2.1399999999999999E-2</v>
      </c>
      <c r="F659" s="19">
        <v>4.8000000000000001E-2</v>
      </c>
      <c r="G659" s="18">
        <v>14.4801</v>
      </c>
      <c r="H659" s="18">
        <v>0.21759999999999999</v>
      </c>
      <c r="I659" s="18">
        <v>45.097900000000003</v>
      </c>
      <c r="J659" s="18">
        <v>0.27160000000000001</v>
      </c>
      <c r="K659" s="19">
        <v>4.4999999999999997E-3</v>
      </c>
      <c r="L659" s="19">
        <v>4.3E-3</v>
      </c>
      <c r="M659" s="19">
        <v>6.0299999999999999E-2</v>
      </c>
      <c r="N659" s="19">
        <v>2.4400000000000002E-2</v>
      </c>
      <c r="O659" s="20">
        <v>0.1862</v>
      </c>
      <c r="P659" s="20">
        <v>0.1846205357388479</v>
      </c>
      <c r="Q659" s="19">
        <v>8.2000000000000007E-3</v>
      </c>
      <c r="R659" s="18">
        <v>84.736762944498977</v>
      </c>
      <c r="S659" s="21">
        <v>184989.70700332697</v>
      </c>
      <c r="T659" s="18">
        <v>128.25938011013474</v>
      </c>
      <c r="U659" s="21">
        <v>254.04029175775514</v>
      </c>
      <c r="V659" s="21">
        <v>112554.51844541814</v>
      </c>
      <c r="W659" s="21">
        <v>1685.219821124103</v>
      </c>
      <c r="X659" s="21">
        <v>271956.52571431408</v>
      </c>
      <c r="Y659" s="21">
        <v>1941.1001223309213</v>
      </c>
      <c r="Z659" s="18">
        <v>33.383586424679088</v>
      </c>
      <c r="AA659" s="18">
        <v>18.76609069037546</v>
      </c>
      <c r="AB659" s="21">
        <v>412.57406125650044</v>
      </c>
      <c r="AC659" s="21">
        <v>191.90179975070933</v>
      </c>
      <c r="AD659" s="21">
        <v>1463.1545584045582</v>
      </c>
      <c r="AE659" s="18">
        <v>65.884331346642369</v>
      </c>
      <c r="AH659" s="21">
        <f t="shared" si="47"/>
        <v>1742.1398101209427</v>
      </c>
      <c r="AI659" s="21">
        <f t="shared" si="48"/>
        <v>1450.7431710063747</v>
      </c>
      <c r="AM659" s="20">
        <f t="shared" si="46"/>
        <v>0.60555508384984302</v>
      </c>
      <c r="AN659" s="20">
        <f t="shared" si="45"/>
        <v>1.5478186341899467</v>
      </c>
    </row>
    <row r="660" spans="1:40">
      <c r="A660" s="18" t="s">
        <v>714</v>
      </c>
      <c r="B660" s="18" t="s">
        <v>95</v>
      </c>
      <c r="C660" s="18">
        <v>99.962400000000002</v>
      </c>
      <c r="D660" s="18">
        <v>39.544899999999998</v>
      </c>
      <c r="E660" s="19">
        <v>2.0899999999999998E-2</v>
      </c>
      <c r="F660" s="19">
        <v>4.9799999999999997E-2</v>
      </c>
      <c r="G660" s="18">
        <v>14.8756</v>
      </c>
      <c r="H660" s="18">
        <v>0.22789999999999999</v>
      </c>
      <c r="I660" s="18">
        <v>44.756799999999998</v>
      </c>
      <c r="J660" s="18">
        <v>0.2671</v>
      </c>
      <c r="K660" s="19">
        <v>5.1999999999999998E-3</v>
      </c>
      <c r="L660" s="19">
        <v>2.5700000000000001E-2</v>
      </c>
      <c r="M660" s="19">
        <v>1.32E-2</v>
      </c>
      <c r="N660" s="19">
        <v>2.4899999999999999E-2</v>
      </c>
      <c r="O660" s="20">
        <v>0.17849999999999999</v>
      </c>
      <c r="P660" s="20">
        <v>0.17698585193009855</v>
      </c>
      <c r="Q660" s="19">
        <v>9.4999999999999998E-3</v>
      </c>
      <c r="R660" s="18">
        <v>84.28466732529948</v>
      </c>
      <c r="S660" s="21">
        <v>184846.67191762241</v>
      </c>
      <c r="T660" s="18">
        <v>125.2626656215802</v>
      </c>
      <c r="U660" s="21">
        <v>263.56680269867093</v>
      </c>
      <c r="V660" s="21">
        <v>115628.75909604646</v>
      </c>
      <c r="W660" s="21">
        <v>1764.9889578776795</v>
      </c>
      <c r="X660" s="21">
        <v>269899.57027024339</v>
      </c>
      <c r="Y660" s="21">
        <v>1908.9390378298567</v>
      </c>
      <c r="Z660" s="18">
        <v>38.576588757406945</v>
      </c>
      <c r="AA660" s="18">
        <v>112.16012342852312</v>
      </c>
      <c r="AB660" s="21">
        <v>90.314719877044865</v>
      </c>
      <c r="AC660" s="21">
        <v>195.83421368002712</v>
      </c>
      <c r="AD660" s="21">
        <v>1402.6481668915878</v>
      </c>
      <c r="AE660" s="18">
        <v>76.329408267451512</v>
      </c>
      <c r="AH660" s="21">
        <f t="shared" si="47"/>
        <v>1824.6032294419249</v>
      </c>
      <c r="AI660" s="21">
        <f t="shared" si="48"/>
        <v>1390.7500323557351</v>
      </c>
      <c r="AM660" s="20">
        <f t="shared" si="46"/>
        <v>0.60091413566766894</v>
      </c>
      <c r="AN660" s="20">
        <f t="shared" si="45"/>
        <v>1.5779839234686652</v>
      </c>
    </row>
    <row r="661" spans="1:40">
      <c r="A661" s="18"/>
      <c r="B661" s="18"/>
      <c r="C661" s="18"/>
      <c r="D661" s="18"/>
      <c r="E661" s="19"/>
      <c r="F661" s="19"/>
      <c r="G661" s="18"/>
      <c r="H661" s="18"/>
      <c r="I661" s="18"/>
      <c r="J661" s="18"/>
      <c r="K661" s="19"/>
      <c r="L661" s="19"/>
      <c r="M661" s="19"/>
      <c r="N661" s="19"/>
      <c r="O661" s="20"/>
      <c r="P661" s="20"/>
      <c r="Q661" s="19"/>
      <c r="R661" s="18"/>
      <c r="S661" s="18"/>
      <c r="T661" s="18"/>
      <c r="U661" s="18"/>
      <c r="V661" s="18"/>
      <c r="W661" s="18"/>
      <c r="X661" s="18"/>
      <c r="Y661" s="18"/>
      <c r="Z661" s="18"/>
      <c r="AA661" s="18"/>
      <c r="AB661" s="18"/>
      <c r="AC661" s="18"/>
      <c r="AD661" s="18"/>
      <c r="AE661" s="18"/>
    </row>
    <row r="662" spans="1:40">
      <c r="A662" s="17" t="s">
        <v>727</v>
      </c>
      <c r="E662" s="20">
        <v>3.5160486674391707</v>
      </c>
      <c r="F662" s="20">
        <v>1.7044175060165818</v>
      </c>
      <c r="G662" s="20"/>
      <c r="H662" s="20">
        <v>0.46756083429895756</v>
      </c>
      <c r="I662" s="20"/>
      <c r="J662" s="20">
        <v>0.3674578839468759</v>
      </c>
      <c r="K662" s="20">
        <v>13.777432926285785</v>
      </c>
      <c r="L662" s="20">
        <v>31.923826865671682</v>
      </c>
      <c r="M662" s="20">
        <v>1.6030819427148202</v>
      </c>
      <c r="N662" s="20">
        <v>2.3854243447993437</v>
      </c>
      <c r="O662" s="20">
        <v>0.54767225242891471</v>
      </c>
      <c r="Q662" s="20">
        <v>10.755261462205716</v>
      </c>
      <c r="AM662" s="48"/>
      <c r="AN662" s="19"/>
    </row>
    <row r="663" spans="1:40">
      <c r="A663" s="17" t="s">
        <v>936</v>
      </c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Q663" s="20"/>
      <c r="T663" s="18">
        <f>(AVERAGE(T5:T660)*(E662/100))*2</f>
        <v>5.7857536475695825</v>
      </c>
      <c r="U663" s="18">
        <f t="shared" ref="U663:AD663" si="49">(AVERAGE(U5:U660)*(F662/100))*2</f>
        <v>9.4945705587763687</v>
      </c>
      <c r="V663" s="18">
        <f t="shared" si="49"/>
        <v>0</v>
      </c>
      <c r="W663" s="18">
        <f t="shared" si="49"/>
        <v>13.198299352937109</v>
      </c>
      <c r="X663" s="18">
        <f t="shared" si="49"/>
        <v>0</v>
      </c>
      <c r="Y663" s="18">
        <f t="shared" si="49"/>
        <v>16.621016061599434</v>
      </c>
      <c r="Z663" s="18">
        <f t="shared" si="49"/>
        <v>12.360821899917649</v>
      </c>
      <c r="AA663" s="18">
        <f t="shared" si="49"/>
        <v>26.931065391653441</v>
      </c>
      <c r="AB663" s="18">
        <f t="shared" si="49"/>
        <v>13.327255675899091</v>
      </c>
      <c r="AC663" s="18">
        <f t="shared" si="49"/>
        <v>12.746397857369281</v>
      </c>
      <c r="AD663" s="18">
        <f t="shared" si="49"/>
        <v>23.361015671595997</v>
      </c>
      <c r="AE663" s="18">
        <f>(AVERAGE(AE5:AE660)*(Q662/100))*2</f>
        <v>36.374098857213326</v>
      </c>
      <c r="AM663" s="48"/>
      <c r="AN663" s="19"/>
    </row>
    <row r="664" spans="1:40">
      <c r="A664" s="17" t="s">
        <v>848</v>
      </c>
      <c r="E664" s="20">
        <v>6.54</v>
      </c>
      <c r="F664" s="20">
        <v>4.92</v>
      </c>
      <c r="G664" s="20"/>
      <c r="H664" s="20">
        <v>0.6</v>
      </c>
      <c r="I664" s="20"/>
      <c r="J664" s="20">
        <v>1.1100000000000001</v>
      </c>
      <c r="K664" s="20">
        <v>33.22</v>
      </c>
      <c r="L664" s="20">
        <v>100</v>
      </c>
      <c r="M664" s="20">
        <v>6.61</v>
      </c>
      <c r="N664" s="20">
        <v>3.45</v>
      </c>
      <c r="O664" s="20">
        <v>0.94</v>
      </c>
      <c r="Q664" s="20">
        <v>27.73</v>
      </c>
      <c r="W664" s="21"/>
      <c r="AD664" s="21"/>
      <c r="AM664" s="20"/>
      <c r="AN664" s="20"/>
    </row>
    <row r="665" spans="1:40">
      <c r="A665" s="17" t="s">
        <v>849</v>
      </c>
      <c r="E665" s="20">
        <v>1.44</v>
      </c>
      <c r="F665" s="20">
        <v>0.47</v>
      </c>
      <c r="G665" s="20"/>
      <c r="H665" s="20">
        <v>0.35</v>
      </c>
      <c r="I665" s="20"/>
      <c r="J665" s="20">
        <v>0.27</v>
      </c>
      <c r="K665" s="20">
        <v>4.12</v>
      </c>
      <c r="L665" s="20">
        <v>1.23</v>
      </c>
      <c r="M665" s="20">
        <v>0.38</v>
      </c>
      <c r="N665" s="20">
        <v>0.21</v>
      </c>
      <c r="O665" s="20">
        <v>0.4</v>
      </c>
      <c r="Q665" s="20">
        <v>0.37</v>
      </c>
    </row>
    <row r="666" spans="1:40"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</row>
    <row r="667" spans="1:40"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AI667" s="17" t="s">
        <v>937</v>
      </c>
      <c r="AM667" s="20">
        <f>0.101699493137378*2</f>
        <v>0.203398986274756</v>
      </c>
      <c r="AN667" s="19">
        <f>0.0117302222015103*2</f>
        <v>2.34604444030206E-2</v>
      </c>
    </row>
    <row r="668" spans="1:40">
      <c r="A668" s="17" t="s">
        <v>927</v>
      </c>
      <c r="D668" s="20">
        <v>0.45882440458172463</v>
      </c>
      <c r="E668" s="20">
        <v>4.8650296070718078</v>
      </c>
      <c r="F668" s="20">
        <v>2.576550574052856</v>
      </c>
      <c r="G668" s="20">
        <v>0.25228766816244647</v>
      </c>
      <c r="H668" s="20">
        <v>0.81329600452385409</v>
      </c>
      <c r="I668" s="20">
        <v>0.50200748293599684</v>
      </c>
      <c r="J668" s="20">
        <v>1.0106679399038525</v>
      </c>
      <c r="K668" s="20">
        <v>8.7209275584125177</v>
      </c>
      <c r="L668" s="20">
        <v>20.305314208944583</v>
      </c>
      <c r="M668" s="20">
        <v>14.416467264633052</v>
      </c>
      <c r="N668" s="20">
        <v>3.2135972540659843</v>
      </c>
      <c r="O668" s="20">
        <v>0.72183594705595711</v>
      </c>
      <c r="P668" s="20">
        <v>12.084958669466667</v>
      </c>
      <c r="R668" s="19">
        <v>0.11723552853652031</v>
      </c>
      <c r="S668" s="20">
        <v>0.14815721295819914</v>
      </c>
      <c r="T668" s="20">
        <v>4.9351696073549212</v>
      </c>
      <c r="U668" s="20">
        <v>2.7098630996645849</v>
      </c>
      <c r="V668" s="20">
        <v>0.53315877921625876</v>
      </c>
      <c r="W668" s="20">
        <v>0.85784558674212041</v>
      </c>
      <c r="X668" s="20">
        <v>0.13015831543182738</v>
      </c>
      <c r="Y668" s="20">
        <v>1.1146027667648153</v>
      </c>
      <c r="Z668" s="20">
        <v>8.7580775777432471</v>
      </c>
      <c r="AA668" s="20">
        <v>20.305314208944583</v>
      </c>
      <c r="AB668" s="20">
        <v>14.686408780607231</v>
      </c>
      <c r="AC668" s="20">
        <v>3.180381481731672</v>
      </c>
      <c r="AD668" s="20">
        <v>0.91699446226988879</v>
      </c>
      <c r="AE668" s="20">
        <v>12.1729041465828</v>
      </c>
      <c r="AI668" s="17" t="s">
        <v>927</v>
      </c>
      <c r="AM668" s="20">
        <v>13.907997302041784</v>
      </c>
      <c r="AN668" s="20">
        <v>0.80597284766796351</v>
      </c>
    </row>
    <row r="670" spans="1:40">
      <c r="A670" s="17" t="s">
        <v>735</v>
      </c>
      <c r="B670" s="17" t="s">
        <v>850</v>
      </c>
      <c r="AI670" s="17" t="s">
        <v>959</v>
      </c>
      <c r="AN670" s="17">
        <v>0.04</v>
      </c>
    </row>
    <row r="671" spans="1:40">
      <c r="A671" s="17" t="s">
        <v>736</v>
      </c>
      <c r="B671" s="17" t="s">
        <v>737</v>
      </c>
    </row>
  </sheetData>
  <mergeCells count="1">
    <mergeCell ref="A1:AN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99D0C-424F-4725-A624-80E65EDF5AE0}">
  <sheetPr codeName="Ark3"/>
  <dimension ref="A1:AN261"/>
  <sheetViews>
    <sheetView zoomScale="112" zoomScaleNormal="112" workbookViewId="0">
      <pane xSplit="1" ySplit="4" topLeftCell="B5" activePane="bottomRight" state="frozen"/>
      <selection pane="topRight" activeCell="B1" sqref="B1"/>
      <selection pane="bottomLeft" activeCell="A4" sqref="A4"/>
      <selection pane="bottomRight" sqref="A1:AI1"/>
    </sheetView>
  </sheetViews>
  <sheetFormatPr defaultRowHeight="14.5"/>
  <cols>
    <col min="1" max="1" width="13.54296875" customWidth="1"/>
    <col min="3" max="3" width="10" bestFit="1" customWidth="1"/>
    <col min="4" max="6" width="9" bestFit="1" customWidth="1"/>
    <col min="7" max="7" width="11.90625" bestFit="1" customWidth="1"/>
    <col min="8" max="8" width="9" bestFit="1" customWidth="1"/>
    <col min="9" max="9" width="10.54296875" bestFit="1" customWidth="1"/>
    <col min="10" max="10" width="9" bestFit="1" customWidth="1"/>
    <col min="11" max="11" width="9.81640625" bestFit="1" customWidth="1"/>
    <col min="12" max="14" width="9" bestFit="1" customWidth="1"/>
    <col min="15" max="16" width="9.81640625" bestFit="1" customWidth="1"/>
    <col min="17" max="17" width="11.90625" bestFit="1" customWidth="1"/>
    <col min="18" max="18" width="9" bestFit="1" customWidth="1"/>
    <col min="19" max="19" width="9.81640625" bestFit="1" customWidth="1"/>
    <col min="20" max="25" width="9" bestFit="1" customWidth="1"/>
    <col min="26" max="26" width="8.90625" bestFit="1" customWidth="1"/>
    <col min="27" max="27" width="9" bestFit="1" customWidth="1"/>
    <col min="28" max="28" width="12.1796875" bestFit="1" customWidth="1"/>
    <col min="30" max="30" width="18.26953125" customWidth="1"/>
    <col min="31" max="31" width="8.36328125" customWidth="1"/>
    <col min="32" max="32" width="8.81640625" bestFit="1" customWidth="1"/>
    <col min="33" max="33" width="11.26953125" customWidth="1"/>
    <col min="34" max="34" width="8.81640625" customWidth="1"/>
  </cols>
  <sheetData>
    <row r="1" spans="1:35" s="54" customFormat="1" ht="18" thickBot="1">
      <c r="A1" s="163" t="s">
        <v>1658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163"/>
      <c r="AE1" s="163"/>
      <c r="AF1" s="163"/>
      <c r="AG1" s="163"/>
      <c r="AH1" s="163"/>
      <c r="AI1" s="163"/>
    </row>
    <row r="2" spans="1:35">
      <c r="A2" s="164" t="s">
        <v>108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</row>
    <row r="3" spans="1:35" s="41" customFormat="1" ht="15" thickBot="1">
      <c r="A3" s="165" t="s">
        <v>844</v>
      </c>
      <c r="B3" s="165"/>
      <c r="C3" s="165"/>
      <c r="D3" s="165"/>
      <c r="E3" s="165"/>
      <c r="AD3" s="45" t="s">
        <v>739</v>
      </c>
    </row>
    <row r="4" spans="1:35" s="43" customFormat="1" ht="15" thickBot="1">
      <c r="A4" s="43" t="s">
        <v>0</v>
      </c>
      <c r="B4" s="43" t="s">
        <v>109</v>
      </c>
      <c r="C4" s="44" t="s">
        <v>914</v>
      </c>
      <c r="D4" s="44" t="s">
        <v>740</v>
      </c>
      <c r="E4" s="44" t="s">
        <v>741</v>
      </c>
      <c r="F4" s="44" t="s">
        <v>742</v>
      </c>
      <c r="G4" s="44" t="s">
        <v>843</v>
      </c>
      <c r="H4" s="44" t="s">
        <v>743</v>
      </c>
      <c r="I4" s="44" t="s">
        <v>744</v>
      </c>
      <c r="J4" s="44" t="s">
        <v>745</v>
      </c>
      <c r="K4" s="44" t="s">
        <v>842</v>
      </c>
      <c r="L4" s="44" t="s">
        <v>746</v>
      </c>
      <c r="M4" s="44" t="s">
        <v>747</v>
      </c>
      <c r="N4" s="44" t="s">
        <v>748</v>
      </c>
      <c r="O4" s="44" t="s">
        <v>749</v>
      </c>
      <c r="P4" s="44" t="s">
        <v>839</v>
      </c>
      <c r="Q4" s="44" t="s">
        <v>840</v>
      </c>
      <c r="R4" s="44" t="s">
        <v>750</v>
      </c>
      <c r="S4" s="44" t="s">
        <v>841</v>
      </c>
      <c r="T4" s="44" t="s">
        <v>752</v>
      </c>
      <c r="U4" s="44" t="s">
        <v>753</v>
      </c>
      <c r="V4" s="44" t="s">
        <v>754</v>
      </c>
      <c r="W4" s="44" t="s">
        <v>755</v>
      </c>
      <c r="X4" s="44" t="s">
        <v>756</v>
      </c>
      <c r="Y4" s="44" t="s">
        <v>757</v>
      </c>
      <c r="Z4" s="44" t="s">
        <v>758</v>
      </c>
      <c r="AA4" s="44" t="s">
        <v>759</v>
      </c>
      <c r="AB4" s="44" t="s">
        <v>760</v>
      </c>
      <c r="AF4" s="43" t="s">
        <v>846</v>
      </c>
      <c r="AG4" s="43" t="s">
        <v>900</v>
      </c>
      <c r="AH4" s="43" t="s">
        <v>847</v>
      </c>
      <c r="AI4" s="43" t="s">
        <v>929</v>
      </c>
    </row>
    <row r="5" spans="1:35">
      <c r="A5" s="42" t="s">
        <v>761</v>
      </c>
      <c r="B5" s="17" t="s">
        <v>16</v>
      </c>
      <c r="C5" s="32">
        <v>86.575991460250592</v>
      </c>
      <c r="D5" s="23">
        <v>1.0633333333333332</v>
      </c>
      <c r="E5" s="32">
        <v>11.950000000000001</v>
      </c>
      <c r="F5" s="32">
        <v>34.113333333333337</v>
      </c>
      <c r="G5" s="38">
        <v>279212.25362491439</v>
      </c>
      <c r="H5" s="38">
        <v>215.55500000000001</v>
      </c>
      <c r="I5" s="38">
        <v>187131.54</v>
      </c>
      <c r="J5" s="32">
        <v>18.615000000000002</v>
      </c>
      <c r="K5" s="38">
        <v>2464.0155332926752</v>
      </c>
      <c r="L5" s="23">
        <v>6.7266666666666666</v>
      </c>
      <c r="M5" s="32">
        <v>33.576666666666668</v>
      </c>
      <c r="N5" s="23">
        <v>6.6266666666666678</v>
      </c>
      <c r="O5" s="23">
        <v>301.57</v>
      </c>
      <c r="P5" s="23">
        <v>1614.8419103924364</v>
      </c>
      <c r="Q5" s="23">
        <v>99474.032562036838</v>
      </c>
      <c r="R5" s="23">
        <v>176.86333333333334</v>
      </c>
      <c r="S5" s="20">
        <v>1589.1688978496254</v>
      </c>
      <c r="T5" s="23">
        <v>5.4266666666666667</v>
      </c>
      <c r="U5" s="23">
        <v>97.506666666666661</v>
      </c>
      <c r="V5" s="23">
        <v>0.10600000000000001</v>
      </c>
      <c r="W5" s="23">
        <v>0.83333333333333337</v>
      </c>
      <c r="X5" s="23">
        <v>7.4566666666666656E-2</v>
      </c>
      <c r="Y5" s="23">
        <v>1.635E-2</v>
      </c>
      <c r="Z5" s="23"/>
      <c r="AA5" s="23">
        <v>0.94666666666666666</v>
      </c>
      <c r="AB5" s="23"/>
      <c r="AC5" s="23"/>
      <c r="AF5" s="32">
        <f>P5/U5</f>
        <v>16.561348732316798</v>
      </c>
      <c r="AG5" s="38">
        <f>V5/L5*10000</f>
        <v>157.58176412289396</v>
      </c>
      <c r="AH5" s="32">
        <f t="shared" ref="AH5:AH48" si="0">K5/H5</f>
        <v>11.431029358134467</v>
      </c>
      <c r="AI5" s="32">
        <f>U5/Q5*10000</f>
        <v>9.80222316873067</v>
      </c>
    </row>
    <row r="6" spans="1:35">
      <c r="A6" s="25" t="s">
        <v>762</v>
      </c>
      <c r="B6" s="26" t="s">
        <v>16</v>
      </c>
      <c r="C6" s="31">
        <v>86.161828075711085</v>
      </c>
      <c r="D6" s="22">
        <v>1.0266666666666666</v>
      </c>
      <c r="E6" s="31">
        <v>11.89</v>
      </c>
      <c r="F6" s="31">
        <v>32.693333333333335</v>
      </c>
      <c r="G6" s="34">
        <v>277527.06981123646</v>
      </c>
      <c r="H6" s="34">
        <v>187.68999999999997</v>
      </c>
      <c r="I6" s="34">
        <v>186664.11000000002</v>
      </c>
      <c r="J6" s="31">
        <v>25.259999999999998</v>
      </c>
      <c r="K6" s="34">
        <v>2442.2174649086205</v>
      </c>
      <c r="L6" s="22">
        <v>6.125</v>
      </c>
      <c r="M6" s="31">
        <v>26.51</v>
      </c>
      <c r="N6" s="22">
        <v>5.9766666666666666</v>
      </c>
      <c r="O6" s="22">
        <v>280.32666666666665</v>
      </c>
      <c r="P6" s="22">
        <v>1646.8665392549538</v>
      </c>
      <c r="Q6" s="22">
        <v>102383.87323855441</v>
      </c>
      <c r="R6" s="22">
        <v>170.85666666666665</v>
      </c>
      <c r="S6" s="20">
        <v>1555.7960912842261</v>
      </c>
      <c r="T6" s="22">
        <v>5.0566666666666666</v>
      </c>
      <c r="U6" s="22">
        <v>95.65000000000002</v>
      </c>
      <c r="V6" s="22">
        <v>9.9333333333333329E-2</v>
      </c>
      <c r="W6" s="22">
        <v>1</v>
      </c>
      <c r="X6" s="22">
        <v>7.329999999999999E-2</v>
      </c>
      <c r="Y6" s="22"/>
      <c r="Z6" s="22"/>
      <c r="AA6" s="22">
        <v>0.88500000000000012</v>
      </c>
      <c r="AB6" s="23">
        <v>2.1999999999999999E-2</v>
      </c>
      <c r="AC6" s="23"/>
      <c r="AF6" s="32">
        <f t="shared" ref="AF6:AF69" si="1">P6/U6</f>
        <v>17.217632402038195</v>
      </c>
      <c r="AG6" s="38">
        <f t="shared" ref="AG6:AG69" si="2">V6/L6*10000</f>
        <v>162.17687074829931</v>
      </c>
      <c r="AH6" s="32">
        <f t="shared" si="0"/>
        <v>13.011974345509195</v>
      </c>
      <c r="AI6" s="32">
        <f t="shared" ref="AI6:AI69" si="3">U6/Q6*10000</f>
        <v>9.3422916104312179</v>
      </c>
    </row>
    <row r="7" spans="1:35">
      <c r="A7" s="25" t="s">
        <v>885</v>
      </c>
      <c r="B7" s="26" t="s">
        <v>16</v>
      </c>
      <c r="C7" s="31">
        <v>86.245954910860533</v>
      </c>
      <c r="D7" s="22">
        <v>0.99666666666666659</v>
      </c>
      <c r="E7" s="31">
        <v>8.18</v>
      </c>
      <c r="F7" s="31">
        <v>32.623333333333335</v>
      </c>
      <c r="G7" s="34">
        <v>277915.32442280906</v>
      </c>
      <c r="H7" s="34">
        <v>212.65666666666667</v>
      </c>
      <c r="I7" s="34">
        <v>186508.30999999997</v>
      </c>
      <c r="J7" s="31">
        <v>19.920000000000002</v>
      </c>
      <c r="K7" s="34">
        <v>2494.2707757492326</v>
      </c>
      <c r="L7" s="22">
        <v>6.7733333333333334</v>
      </c>
      <c r="M7" s="31">
        <v>26.133333333333336</v>
      </c>
      <c r="N7" s="22">
        <v>6.71</v>
      </c>
      <c r="O7" s="22">
        <v>301.41000000000003</v>
      </c>
      <c r="P7" s="22">
        <v>1677.0230647671576</v>
      </c>
      <c r="Q7" s="22">
        <v>101834.18916436075</v>
      </c>
      <c r="R7" s="22">
        <v>178.13666666666666</v>
      </c>
      <c r="S7" s="20">
        <v>1519.566468592606</v>
      </c>
      <c r="T7" s="22">
        <v>5.4033333333333333</v>
      </c>
      <c r="U7" s="22">
        <v>93.98</v>
      </c>
      <c r="V7" s="22">
        <v>0.1215</v>
      </c>
      <c r="W7" s="22">
        <v>0.87333333333333341</v>
      </c>
      <c r="X7" s="22">
        <v>5.3499999999999999E-2</v>
      </c>
      <c r="Y7" s="22">
        <v>1.7500000000000002E-2</v>
      </c>
      <c r="Z7" s="22"/>
      <c r="AA7" s="22">
        <v>0.98333333333333339</v>
      </c>
      <c r="AB7" s="23">
        <v>1.6E-2</v>
      </c>
      <c r="AC7" s="23"/>
      <c r="AF7" s="32">
        <f t="shared" si="1"/>
        <v>17.844467597011679</v>
      </c>
      <c r="AG7" s="38">
        <f t="shared" si="2"/>
        <v>179.37992125984252</v>
      </c>
      <c r="AH7" s="32">
        <f t="shared" si="0"/>
        <v>11.72909749243334</v>
      </c>
      <c r="AI7" s="32">
        <f t="shared" si="3"/>
        <v>9.2287276769411832</v>
      </c>
    </row>
    <row r="8" spans="1:35">
      <c r="A8" s="25" t="s">
        <v>886</v>
      </c>
      <c r="B8" s="26" t="s">
        <v>16</v>
      </c>
      <c r="C8" s="31">
        <v>85.970722234758554</v>
      </c>
      <c r="D8" s="22">
        <v>1.0600000000000003</v>
      </c>
      <c r="E8" s="31">
        <v>7.7866666666666662</v>
      </c>
      <c r="F8" s="31">
        <v>30.5</v>
      </c>
      <c r="G8" s="34">
        <v>276630.25492667459</v>
      </c>
      <c r="H8" s="34">
        <v>193.03</v>
      </c>
      <c r="I8" s="34">
        <v>186040.85</v>
      </c>
      <c r="J8" s="31">
        <v>30.94</v>
      </c>
      <c r="K8" s="34">
        <v>2490.4590916602174</v>
      </c>
      <c r="L8" s="22">
        <v>6.7166666666666659</v>
      </c>
      <c r="M8" s="31">
        <v>27.116666666666671</v>
      </c>
      <c r="N8" s="22">
        <v>7.2050000000000001</v>
      </c>
      <c r="O8" s="22">
        <v>287.29000000000002</v>
      </c>
      <c r="P8" s="22">
        <v>1686.8973253331005</v>
      </c>
      <c r="Q8" s="22">
        <v>103722.52172751112</v>
      </c>
      <c r="R8" s="22">
        <v>176.74666666666667</v>
      </c>
      <c r="S8" s="20">
        <v>1493.3357023427595</v>
      </c>
      <c r="T8" s="22">
        <v>5.4633333333333338</v>
      </c>
      <c r="U8" s="22">
        <v>102.99666666666667</v>
      </c>
      <c r="V8" s="22">
        <v>0.1</v>
      </c>
      <c r="W8" s="22">
        <v>1</v>
      </c>
      <c r="X8" s="22">
        <v>6.5666666666666665E-2</v>
      </c>
      <c r="Y8" s="22">
        <v>2.3E-2</v>
      </c>
      <c r="Z8" s="22"/>
      <c r="AA8" s="22">
        <v>0.97699999999999998</v>
      </c>
      <c r="AB8" s="23"/>
      <c r="AC8" s="23"/>
      <c r="AF8" s="32">
        <f t="shared" si="1"/>
        <v>16.378173973265483</v>
      </c>
      <c r="AG8" s="38">
        <f t="shared" si="2"/>
        <v>148.88337468982633</v>
      </c>
      <c r="AH8" s="32">
        <f t="shared" si="0"/>
        <v>12.901927636430697</v>
      </c>
      <c r="AI8" s="32">
        <f t="shared" si="3"/>
        <v>9.930019532040367</v>
      </c>
    </row>
    <row r="9" spans="1:35">
      <c r="A9" s="25" t="s">
        <v>887</v>
      </c>
      <c r="B9" s="26" t="s">
        <v>16</v>
      </c>
      <c r="C9" s="31">
        <v>86.74817039264461</v>
      </c>
      <c r="D9" s="22">
        <v>1.04</v>
      </c>
      <c r="E9" s="31">
        <v>7.3566666666666665</v>
      </c>
      <c r="F9" s="31">
        <v>31.49</v>
      </c>
      <c r="G9" s="34">
        <v>280013.88934376062</v>
      </c>
      <c r="H9" s="34">
        <v>222.07999999999998</v>
      </c>
      <c r="I9" s="34">
        <v>187131.54</v>
      </c>
      <c r="J9" s="31">
        <v>21.240000000000002</v>
      </c>
      <c r="K9" s="34">
        <v>2445.6718036142906</v>
      </c>
      <c r="L9" s="22">
        <v>6.6333333333333329</v>
      </c>
      <c r="M9" s="31">
        <v>23.326666666666668</v>
      </c>
      <c r="N9" s="22">
        <v>6.81</v>
      </c>
      <c r="O9" s="22">
        <v>303.18</v>
      </c>
      <c r="P9" s="22">
        <v>1612.9738070421229</v>
      </c>
      <c r="Q9" s="22">
        <v>98284.497051962302</v>
      </c>
      <c r="R9" s="22">
        <v>171.69333333333336</v>
      </c>
      <c r="S9" s="20">
        <v>1636.1765086538062</v>
      </c>
      <c r="T9" s="22">
        <v>5.4733333333333336</v>
      </c>
      <c r="U9" s="22">
        <v>91.786666666666676</v>
      </c>
      <c r="V9" s="22">
        <v>0.10966666666666668</v>
      </c>
      <c r="W9" s="22">
        <v>0.7533333333333333</v>
      </c>
      <c r="X9" s="22">
        <v>7.9333333333333325E-2</v>
      </c>
      <c r="Y9" s="22">
        <v>1.9599999999999999E-2</v>
      </c>
      <c r="Z9" s="22">
        <v>9.5999999999999992E-3</v>
      </c>
      <c r="AA9" s="22">
        <v>0.98749999999999993</v>
      </c>
      <c r="AB9" s="23">
        <v>1.0999999999999999E-2</v>
      </c>
      <c r="AC9" s="23"/>
      <c r="AF9" s="32">
        <f t="shared" si="1"/>
        <v>17.573073144706449</v>
      </c>
      <c r="AG9" s="38">
        <f t="shared" si="2"/>
        <v>165.32663316582915</v>
      </c>
      <c r="AH9" s="32">
        <f t="shared" si="0"/>
        <v>11.012571161807866</v>
      </c>
      <c r="AI9" s="32">
        <f t="shared" si="3"/>
        <v>9.3388753485852121</v>
      </c>
    </row>
    <row r="10" spans="1:35">
      <c r="A10" s="25" t="s">
        <v>763</v>
      </c>
      <c r="B10" s="26" t="s">
        <v>16</v>
      </c>
      <c r="C10" s="31">
        <v>87.863669508569714</v>
      </c>
      <c r="D10" s="22">
        <v>0.82099999999999995</v>
      </c>
      <c r="E10" s="31">
        <v>13.706666666666665</v>
      </c>
      <c r="F10" s="31">
        <v>32.443333333333335</v>
      </c>
      <c r="G10" s="34">
        <v>284961.79887721105</v>
      </c>
      <c r="H10" s="34">
        <v>224.71333333333334</v>
      </c>
      <c r="I10" s="34">
        <v>188222.29666666666</v>
      </c>
      <c r="J10" s="31">
        <v>14.839999999999998</v>
      </c>
      <c r="K10" s="34">
        <v>2444.2424220809098</v>
      </c>
      <c r="L10" s="22">
        <v>6.14</v>
      </c>
      <c r="M10" s="31">
        <v>32.28</v>
      </c>
      <c r="N10" s="22">
        <v>6.623333333333334</v>
      </c>
      <c r="O10" s="22">
        <v>321.16000000000003</v>
      </c>
      <c r="P10" s="22">
        <v>1464.8598985529804</v>
      </c>
      <c r="Q10" s="22">
        <v>90438.641077105523</v>
      </c>
      <c r="R10" s="22">
        <v>175.46666666666667</v>
      </c>
      <c r="S10" s="20">
        <v>1668.9000388268823</v>
      </c>
      <c r="T10" s="22">
        <v>5.1533333333333333</v>
      </c>
      <c r="U10" s="22">
        <v>86.686666666666667</v>
      </c>
      <c r="V10" s="22">
        <v>0.14699999999999999</v>
      </c>
      <c r="W10" s="22">
        <v>0.9850000000000001</v>
      </c>
      <c r="X10" s="22">
        <v>6.9199999999999998E-2</v>
      </c>
      <c r="Y10" s="22">
        <v>9.5499999999999995E-3</v>
      </c>
      <c r="Z10" s="22"/>
      <c r="AA10" s="22">
        <v>0.84633333333333327</v>
      </c>
      <c r="AB10" s="23"/>
      <c r="AC10" s="23"/>
      <c r="AF10" s="32">
        <f t="shared" si="1"/>
        <v>16.898329984076526</v>
      </c>
      <c r="AG10" s="38">
        <f t="shared" si="2"/>
        <v>239.41368078175898</v>
      </c>
      <c r="AH10" s="32">
        <f t="shared" si="0"/>
        <v>10.877157958647654</v>
      </c>
      <c r="AI10" s="32">
        <f t="shared" si="3"/>
        <v>9.5851359147203432</v>
      </c>
    </row>
    <row r="11" spans="1:35">
      <c r="A11" s="25" t="s">
        <v>764</v>
      </c>
      <c r="B11" s="26" t="s">
        <v>16</v>
      </c>
      <c r="C11" s="31">
        <v>86.629008471217318</v>
      </c>
      <c r="D11" s="22">
        <v>0.94966666666666655</v>
      </c>
      <c r="E11" s="31">
        <v>12.706666666666665</v>
      </c>
      <c r="F11" s="31">
        <v>33.583333333333336</v>
      </c>
      <c r="G11" s="34">
        <v>279567.44176814437</v>
      </c>
      <c r="H11" s="34">
        <v>193.52666666666667</v>
      </c>
      <c r="I11" s="34">
        <v>186819.97333333336</v>
      </c>
      <c r="J11" s="31">
        <v>26.853333333333335</v>
      </c>
      <c r="K11" s="34">
        <v>2480.9298814376798</v>
      </c>
      <c r="L11" s="22">
        <v>6.69</v>
      </c>
      <c r="M11" s="31">
        <v>28.325000000000003</v>
      </c>
      <c r="N11" s="22">
        <v>6.7650000000000006</v>
      </c>
      <c r="O11" s="22">
        <v>312.04666666666668</v>
      </c>
      <c r="P11" s="22">
        <v>1627.1180181230682</v>
      </c>
      <c r="Q11" s="22">
        <v>99146.269020271589</v>
      </c>
      <c r="R11" s="22">
        <v>184.01999999999998</v>
      </c>
      <c r="S11" s="20">
        <v>1478.5322005977964</v>
      </c>
      <c r="T11" s="22">
        <v>5.1550000000000002</v>
      </c>
      <c r="U11" s="22">
        <v>99.17</v>
      </c>
      <c r="V11" s="22">
        <v>0.13200000000000001</v>
      </c>
      <c r="W11" s="22">
        <v>0.97666666666666668</v>
      </c>
      <c r="X11" s="22">
        <v>6.5833333333333341E-2</v>
      </c>
      <c r="Y11" s="22">
        <v>2.2100000000000002E-2</v>
      </c>
      <c r="Z11" s="22"/>
      <c r="AA11" s="22">
        <v>0.89633333333333332</v>
      </c>
      <c r="AB11" s="23">
        <v>1.6500000000000001E-2</v>
      </c>
      <c r="AC11" s="23"/>
      <c r="AF11" s="32">
        <f t="shared" si="1"/>
        <v>16.407361279853465</v>
      </c>
      <c r="AG11" s="38">
        <f t="shared" si="2"/>
        <v>197.30941704035874</v>
      </c>
      <c r="AH11" s="32">
        <f t="shared" si="0"/>
        <v>12.819576362108648</v>
      </c>
      <c r="AI11" s="32">
        <f t="shared" si="3"/>
        <v>10.002393532299592</v>
      </c>
    </row>
    <row r="12" spans="1:35">
      <c r="A12" s="25" t="s">
        <v>882</v>
      </c>
      <c r="B12" s="26" t="s">
        <v>16</v>
      </c>
      <c r="C12" s="31">
        <v>87.049440479574514</v>
      </c>
      <c r="D12" s="22">
        <v>1.0166666666666668</v>
      </c>
      <c r="E12" s="31">
        <v>8.0633333333333326</v>
      </c>
      <c r="F12" s="31">
        <v>34.653333333333336</v>
      </c>
      <c r="G12" s="34">
        <v>281112.62074777606</v>
      </c>
      <c r="H12" s="34">
        <v>213.80333333333331</v>
      </c>
      <c r="I12" s="34">
        <v>187443.16333333333</v>
      </c>
      <c r="J12" s="31">
        <v>34.344999999999999</v>
      </c>
      <c r="K12" s="34">
        <v>2537.1522217506517</v>
      </c>
      <c r="L12" s="22">
        <v>6.6999999999999993</v>
      </c>
      <c r="M12" s="31">
        <v>31.906666666666666</v>
      </c>
      <c r="N12" s="22">
        <v>5.95</v>
      </c>
      <c r="O12" s="22">
        <v>295.315</v>
      </c>
      <c r="P12" s="22">
        <v>1584.1516410658571</v>
      </c>
      <c r="Q12" s="22">
        <v>96093.015600380822</v>
      </c>
      <c r="R12" s="22">
        <v>174.35</v>
      </c>
      <c r="S12" s="20">
        <v>1489.95946510268</v>
      </c>
      <c r="T12" s="22">
        <v>5.3166666666666664</v>
      </c>
      <c r="U12" s="22">
        <v>84.75</v>
      </c>
      <c r="V12" s="22">
        <v>0.1235</v>
      </c>
      <c r="W12" s="22">
        <v>0.96</v>
      </c>
      <c r="X12" s="22">
        <v>8.433333333333333E-2</v>
      </c>
      <c r="Y12" s="22"/>
      <c r="Z12" s="22"/>
      <c r="AA12" s="22">
        <v>0.90366666666666662</v>
      </c>
      <c r="AB12" s="23"/>
      <c r="AC12" s="23"/>
      <c r="AF12" s="32">
        <f t="shared" si="1"/>
        <v>18.692054761839021</v>
      </c>
      <c r="AG12" s="38">
        <f t="shared" si="2"/>
        <v>184.32835820895522</v>
      </c>
      <c r="AH12" s="32">
        <f t="shared" si="0"/>
        <v>11.866757090241743</v>
      </c>
      <c r="AI12" s="32">
        <f t="shared" si="3"/>
        <v>8.8195795990467527</v>
      </c>
    </row>
    <row r="13" spans="1:35">
      <c r="A13" s="25" t="s">
        <v>883</v>
      </c>
      <c r="B13" s="26" t="s">
        <v>16</v>
      </c>
      <c r="C13" s="31">
        <v>86.055030824299536</v>
      </c>
      <c r="D13" s="22">
        <v>1.115</v>
      </c>
      <c r="E13" s="31">
        <v>8.0749999999999993</v>
      </c>
      <c r="F13" s="31">
        <v>32.86</v>
      </c>
      <c r="G13" s="34">
        <v>276932.37591098406</v>
      </c>
      <c r="H13" s="34">
        <v>199.9433333333333</v>
      </c>
      <c r="I13" s="34">
        <v>186664.11000000002</v>
      </c>
      <c r="J13" s="31">
        <v>30.840000000000003</v>
      </c>
      <c r="K13" s="34">
        <v>2566.4545431849551</v>
      </c>
      <c r="L13" s="22">
        <v>6.83</v>
      </c>
      <c r="M13" s="31">
        <v>26.703333333333333</v>
      </c>
      <c r="N13" s="22">
        <v>6.416666666666667</v>
      </c>
      <c r="O13" s="22">
        <v>297.23</v>
      </c>
      <c r="P13" s="22">
        <v>1694.9034825487299</v>
      </c>
      <c r="Q13" s="22">
        <v>103111.04191836804</v>
      </c>
      <c r="R13" s="22">
        <v>173.4</v>
      </c>
      <c r="S13" s="20">
        <v>1391.7888745834518</v>
      </c>
      <c r="T13" s="22">
        <v>4.956666666666667</v>
      </c>
      <c r="U13" s="22">
        <v>93.61</v>
      </c>
      <c r="V13" s="22">
        <v>0.14000000000000001</v>
      </c>
      <c r="W13" s="22">
        <v>0.77500000000000002</v>
      </c>
      <c r="X13" s="22">
        <v>7.2000000000000008E-2</v>
      </c>
      <c r="Y13" s="22"/>
      <c r="Z13" s="22"/>
      <c r="AA13" s="22">
        <v>0.91766666666666674</v>
      </c>
      <c r="AB13" s="23"/>
      <c r="AC13" s="23"/>
      <c r="AF13" s="32">
        <f t="shared" si="1"/>
        <v>18.106008786975003</v>
      </c>
      <c r="AG13" s="38">
        <f t="shared" si="2"/>
        <v>204.97803806734993</v>
      </c>
      <c r="AH13" s="32">
        <f t="shared" si="0"/>
        <v>12.835909556965918</v>
      </c>
      <c r="AI13" s="32">
        <f t="shared" si="3"/>
        <v>9.0785621266546883</v>
      </c>
    </row>
    <row r="14" spans="1:35">
      <c r="A14" s="25" t="s">
        <v>884</v>
      </c>
      <c r="B14" s="26" t="s">
        <v>16</v>
      </c>
      <c r="C14" s="31">
        <v>86.281265318673476</v>
      </c>
      <c r="D14" s="22">
        <v>0.9966666666666667</v>
      </c>
      <c r="E14" s="31">
        <v>6.9799999999999995</v>
      </c>
      <c r="F14" s="31">
        <v>29.653333333333336</v>
      </c>
      <c r="G14" s="34">
        <v>277709.68918199168</v>
      </c>
      <c r="H14" s="34">
        <v>213.56</v>
      </c>
      <c r="I14" s="34">
        <v>186819.91333333333</v>
      </c>
      <c r="J14" s="31">
        <v>19.234999999999999</v>
      </c>
      <c r="K14" s="34">
        <v>2508.8028213386024</v>
      </c>
      <c r="L14" s="22">
        <v>6.94</v>
      </c>
      <c r="M14" s="31">
        <v>32.199999999999996</v>
      </c>
      <c r="N14" s="22">
        <v>6.5266666666666673</v>
      </c>
      <c r="O14" s="22">
        <v>305.55500000000001</v>
      </c>
      <c r="P14" s="22">
        <v>1668.4831637371528</v>
      </c>
      <c r="Q14" s="22">
        <v>101455.90080785699</v>
      </c>
      <c r="R14" s="22">
        <v>169.58333333333334</v>
      </c>
      <c r="S14" s="20">
        <v>1507.3600724169351</v>
      </c>
      <c r="T14" s="22">
        <v>5.373333333333334</v>
      </c>
      <c r="U14" s="22">
        <v>92.273333333333326</v>
      </c>
      <c r="V14" s="22">
        <v>0.13533333333333333</v>
      </c>
      <c r="W14" s="22">
        <v>0.48499999999999999</v>
      </c>
      <c r="X14" s="22">
        <v>7.4499999999999997E-2</v>
      </c>
      <c r="Y14" s="22">
        <v>1.5350000000000001E-2</v>
      </c>
      <c r="Z14" s="22"/>
      <c r="AA14" s="22">
        <v>0.86899999999999988</v>
      </c>
      <c r="AB14" s="23">
        <v>1.2E-2</v>
      </c>
      <c r="AC14" s="23"/>
      <c r="AF14" s="32">
        <f t="shared" si="1"/>
        <v>18.081964782932804</v>
      </c>
      <c r="AG14" s="38">
        <f t="shared" si="2"/>
        <v>195.00480307396734</v>
      </c>
      <c r="AH14" s="32">
        <f t="shared" si="0"/>
        <v>11.747531472834812</v>
      </c>
      <c r="AI14" s="32">
        <f t="shared" si="3"/>
        <v>9.0949203149933933</v>
      </c>
    </row>
    <row r="15" spans="1:35">
      <c r="A15" s="25" t="s">
        <v>880</v>
      </c>
      <c r="B15" s="26" t="s">
        <v>16</v>
      </c>
      <c r="C15" s="31">
        <v>85.020355638516165</v>
      </c>
      <c r="D15" s="22">
        <v>1.2</v>
      </c>
      <c r="E15" s="31">
        <v>11.803333333333333</v>
      </c>
      <c r="F15" s="31">
        <v>35.403333333333336</v>
      </c>
      <c r="G15" s="34">
        <v>272691.02343664708</v>
      </c>
      <c r="H15" s="34">
        <v>138.74</v>
      </c>
      <c r="I15" s="34">
        <v>185573.40666666665</v>
      </c>
      <c r="J15" s="31">
        <v>29.456666666666667</v>
      </c>
      <c r="K15" s="34">
        <v>2481.1681116932432</v>
      </c>
      <c r="L15" s="22">
        <v>6.163333333333334</v>
      </c>
      <c r="M15" s="31">
        <v>24.87</v>
      </c>
      <c r="N15" s="22">
        <v>6.2966666666666669</v>
      </c>
      <c r="O15" s="22">
        <v>215.53666666666666</v>
      </c>
      <c r="P15" s="22">
        <v>1802.4528611453504</v>
      </c>
      <c r="Q15" s="22">
        <v>110392.31547622364</v>
      </c>
      <c r="R15" s="22">
        <v>178.46666666666667</v>
      </c>
      <c r="S15" s="20">
        <v>1299.5916268735944</v>
      </c>
      <c r="T15" s="22">
        <v>5.4533333333333331</v>
      </c>
      <c r="U15" s="22">
        <v>105.16333333333334</v>
      </c>
      <c r="V15" s="22">
        <v>0.10833333333333332</v>
      </c>
      <c r="W15" s="22">
        <v>1.0200000000000002</v>
      </c>
      <c r="X15" s="22">
        <v>7.6066666666666671E-2</v>
      </c>
      <c r="Y15" s="22">
        <v>1.345E-2</v>
      </c>
      <c r="Z15" s="22"/>
      <c r="AA15" s="22">
        <v>0.87700000000000011</v>
      </c>
      <c r="AB15" s="23">
        <v>1.2750000000000001E-2</v>
      </c>
      <c r="AC15" s="23"/>
      <c r="AF15" s="32">
        <f t="shared" si="1"/>
        <v>17.139556193337508</v>
      </c>
      <c r="AG15" s="38">
        <f t="shared" si="2"/>
        <v>175.77068685776089</v>
      </c>
      <c r="AH15" s="32">
        <f t="shared" si="0"/>
        <v>17.883581603670486</v>
      </c>
      <c r="AI15" s="32">
        <f t="shared" si="3"/>
        <v>9.5263273425932873</v>
      </c>
    </row>
    <row r="16" spans="1:35">
      <c r="A16" s="25" t="s">
        <v>881</v>
      </c>
      <c r="B16" s="26" t="s">
        <v>16</v>
      </c>
      <c r="C16" s="31">
        <v>85.009198783730511</v>
      </c>
      <c r="D16" s="22">
        <v>1.1433333333333333</v>
      </c>
      <c r="E16" s="31">
        <v>12.753333333333332</v>
      </c>
      <c r="F16" s="31">
        <v>31.64</v>
      </c>
      <c r="G16" s="34">
        <v>272528.80678040109</v>
      </c>
      <c r="H16" s="34">
        <v>165.22</v>
      </c>
      <c r="I16" s="34">
        <v>185729.24</v>
      </c>
      <c r="J16" s="31">
        <v>29.965</v>
      </c>
      <c r="K16" s="34">
        <v>2462.109691248168</v>
      </c>
      <c r="L16" s="22">
        <v>6.4200000000000008</v>
      </c>
      <c r="M16" s="31">
        <v>32.35</v>
      </c>
      <c r="N16" s="22">
        <v>6.6866666666666674</v>
      </c>
      <c r="O16" s="22">
        <v>231.10999999999999</v>
      </c>
      <c r="P16" s="22">
        <v>1800.9850656558185</v>
      </c>
      <c r="Q16" s="22">
        <v>110423.14856829481</v>
      </c>
      <c r="R16" s="22">
        <v>178.39666666666668</v>
      </c>
      <c r="S16" s="20">
        <v>1304.0716339806229</v>
      </c>
      <c r="T16" s="22">
        <v>5.5</v>
      </c>
      <c r="U16" s="22">
        <v>105.72000000000001</v>
      </c>
      <c r="V16" s="22">
        <v>0.122</v>
      </c>
      <c r="W16" s="22">
        <v>1.1500000000000001</v>
      </c>
      <c r="X16" s="22">
        <v>7.3666666666666672E-2</v>
      </c>
      <c r="Y16" s="22"/>
      <c r="Z16" s="22"/>
      <c r="AA16" s="22">
        <v>0.79733333333333334</v>
      </c>
      <c r="AB16" s="23"/>
      <c r="AC16" s="23"/>
      <c r="AF16" s="32">
        <f t="shared" si="1"/>
        <v>17.035424381912772</v>
      </c>
      <c r="AG16" s="38">
        <f t="shared" si="2"/>
        <v>190.03115264797503</v>
      </c>
      <c r="AH16" s="32">
        <f t="shared" si="0"/>
        <v>14.902007573224598</v>
      </c>
      <c r="AI16" s="32">
        <f t="shared" si="3"/>
        <v>9.5740794725314338</v>
      </c>
    </row>
    <row r="17" spans="1:35">
      <c r="A17" s="25" t="s">
        <v>888</v>
      </c>
      <c r="B17" s="26" t="s">
        <v>16</v>
      </c>
      <c r="C17" s="31">
        <v>85.617343293196001</v>
      </c>
      <c r="D17" s="22">
        <v>1.0473333333333332</v>
      </c>
      <c r="E17" s="31">
        <v>16.98</v>
      </c>
      <c r="F17" s="31">
        <v>33.579999999999991</v>
      </c>
      <c r="G17" s="34">
        <v>275063.81893167988</v>
      </c>
      <c r="H17" s="34">
        <v>197.01999999999998</v>
      </c>
      <c r="I17" s="34">
        <v>186040.83</v>
      </c>
      <c r="J17" s="31">
        <v>32.256666666666668</v>
      </c>
      <c r="K17" s="34">
        <v>2486.7665226989839</v>
      </c>
      <c r="L17" s="22">
        <v>6.5366666666666662</v>
      </c>
      <c r="M17" s="31">
        <v>33.966666666666669</v>
      </c>
      <c r="N17" s="22">
        <v>7.3866666666666667</v>
      </c>
      <c r="O17" s="22">
        <v>282.99333333333334</v>
      </c>
      <c r="P17" s="22">
        <v>1742.3399640513337</v>
      </c>
      <c r="Q17" s="22">
        <v>106169.34781973265</v>
      </c>
      <c r="R17" s="22">
        <v>178.91666666666666</v>
      </c>
      <c r="S17" s="20">
        <v>1428.3431354712332</v>
      </c>
      <c r="T17" s="22">
        <v>5.3599999999999994</v>
      </c>
      <c r="U17" s="22">
        <v>99.24666666666667</v>
      </c>
      <c r="V17" s="22">
        <v>0.14333333333333334</v>
      </c>
      <c r="W17" s="22">
        <v>0.87</v>
      </c>
      <c r="X17" s="22">
        <v>7.2366666666666676E-2</v>
      </c>
      <c r="Y17" s="22">
        <v>1.21E-2</v>
      </c>
      <c r="Z17" s="22"/>
      <c r="AA17" s="22">
        <v>0.78966666666666663</v>
      </c>
      <c r="AB17" s="23"/>
      <c r="AC17" s="23"/>
      <c r="AF17" s="32">
        <f t="shared" si="1"/>
        <v>17.555652220575002</v>
      </c>
      <c r="AG17" s="38">
        <f t="shared" si="2"/>
        <v>219.27587965323815</v>
      </c>
      <c r="AH17" s="32">
        <f t="shared" si="0"/>
        <v>12.621898907212385</v>
      </c>
      <c r="AI17" s="32">
        <f t="shared" si="3"/>
        <v>9.3479585873674047</v>
      </c>
    </row>
    <row r="18" spans="1:35">
      <c r="A18" s="25" t="s">
        <v>889</v>
      </c>
      <c r="B18" s="26" t="s">
        <v>16</v>
      </c>
      <c r="C18" s="31">
        <v>85.589167109037078</v>
      </c>
      <c r="D18" s="22">
        <v>1.01</v>
      </c>
      <c r="E18" s="31">
        <v>17.505000000000003</v>
      </c>
      <c r="F18" s="31">
        <v>34.309999999999995</v>
      </c>
      <c r="G18" s="34">
        <v>275177.13942729158</v>
      </c>
      <c r="H18" s="34">
        <v>176.29500000000002</v>
      </c>
      <c r="I18" s="34">
        <v>185885.01333333331</v>
      </c>
      <c r="J18" s="31">
        <v>18.84</v>
      </c>
      <c r="K18" s="34">
        <v>2497.6059993271206</v>
      </c>
      <c r="L18" s="22">
        <v>6.6266666666666678</v>
      </c>
      <c r="M18" s="31">
        <v>31.766666666666669</v>
      </c>
      <c r="N18" s="22">
        <v>7.1066666666666665</v>
      </c>
      <c r="O18" s="22">
        <v>276.18333333333334</v>
      </c>
      <c r="P18" s="22">
        <v>1738.9373472346913</v>
      </c>
      <c r="Q18" s="22">
        <v>106456.30285728602</v>
      </c>
      <c r="R18" s="22">
        <v>181.22333333333333</v>
      </c>
      <c r="S18" s="20">
        <v>1394.905401266602</v>
      </c>
      <c r="T18" s="22">
        <v>5.3199999999999994</v>
      </c>
      <c r="U18" s="22">
        <v>103.79666666666668</v>
      </c>
      <c r="V18" s="22">
        <v>0.154</v>
      </c>
      <c r="W18" s="22">
        <v>0.97333333333333327</v>
      </c>
      <c r="X18" s="22">
        <v>7.1400000000000005E-2</v>
      </c>
      <c r="Y18" s="22">
        <v>1.47E-2</v>
      </c>
      <c r="Z18" s="22"/>
      <c r="AA18" s="22">
        <v>0.82</v>
      </c>
      <c r="AB18" s="23">
        <v>2.5999999999999999E-2</v>
      </c>
      <c r="AC18" s="23"/>
      <c r="AF18" s="32">
        <f t="shared" si="1"/>
        <v>16.75330627735018</v>
      </c>
      <c r="AG18" s="38">
        <f t="shared" si="2"/>
        <v>232.39436619718307</v>
      </c>
      <c r="AH18" s="32">
        <f t="shared" si="0"/>
        <v>14.167197023892456</v>
      </c>
      <c r="AI18" s="32">
        <f t="shared" si="3"/>
        <v>9.7501663951090976</v>
      </c>
    </row>
    <row r="19" spans="1:35">
      <c r="A19" s="25" t="s">
        <v>765</v>
      </c>
      <c r="B19" s="26" t="s">
        <v>27</v>
      </c>
      <c r="C19" s="31">
        <v>89.414511672014285</v>
      </c>
      <c r="D19" s="22">
        <v>1.1456666666666668</v>
      </c>
      <c r="E19" s="31">
        <v>14.286666666666667</v>
      </c>
      <c r="F19" s="31">
        <v>60.9</v>
      </c>
      <c r="G19" s="34">
        <v>290887.02858744952</v>
      </c>
      <c r="H19" s="34">
        <v>281.33500000000004</v>
      </c>
      <c r="I19" s="34">
        <v>189094.83666666667</v>
      </c>
      <c r="J19" s="31">
        <v>42.784999999999997</v>
      </c>
      <c r="K19" s="34">
        <v>2225.7852777292337</v>
      </c>
      <c r="L19" s="22">
        <v>5.59</v>
      </c>
      <c r="M19" s="31">
        <v>17.805</v>
      </c>
      <c r="N19" s="22">
        <v>7.4433333333333325</v>
      </c>
      <c r="O19" s="22">
        <v>506.57666666666665</v>
      </c>
      <c r="P19" s="22">
        <v>1273.2458691922516</v>
      </c>
      <c r="Q19" s="22">
        <v>79125.48730311617</v>
      </c>
      <c r="R19" s="22">
        <v>153.88</v>
      </c>
      <c r="S19" s="20">
        <v>2685.1474480907459</v>
      </c>
      <c r="T19" s="22">
        <v>5.916666666666667</v>
      </c>
      <c r="U19" s="22">
        <v>81.766666666666666</v>
      </c>
      <c r="V19" s="22">
        <v>0.13200000000000001</v>
      </c>
      <c r="W19" s="22">
        <v>0.9</v>
      </c>
      <c r="X19" s="22">
        <v>0.10533333333333333</v>
      </c>
      <c r="Y19" s="22">
        <v>1.0749999999999999E-2</v>
      </c>
      <c r="Z19" s="22"/>
      <c r="AA19" s="22">
        <v>0.76999999999999991</v>
      </c>
      <c r="AB19" s="23"/>
      <c r="AC19" s="23"/>
      <c r="AF19" s="32">
        <f t="shared" si="1"/>
        <v>15.571698359464961</v>
      </c>
      <c r="AG19" s="38">
        <f t="shared" si="2"/>
        <v>236.13595706618966</v>
      </c>
      <c r="AH19" s="32">
        <f t="shared" si="0"/>
        <v>7.9115121749133008</v>
      </c>
      <c r="AI19" s="32">
        <f t="shared" si="3"/>
        <v>10.333796284051001</v>
      </c>
    </row>
    <row r="20" spans="1:35">
      <c r="A20" s="25" t="s">
        <v>766</v>
      </c>
      <c r="B20" s="26" t="s">
        <v>27</v>
      </c>
      <c r="C20" s="31">
        <v>89.246447683713129</v>
      </c>
      <c r="D20" s="22">
        <v>1.0449999999999999</v>
      </c>
      <c r="E20" s="31">
        <v>13.87</v>
      </c>
      <c r="F20" s="31">
        <v>46.93</v>
      </c>
      <c r="G20" s="34">
        <v>290346.70842389413</v>
      </c>
      <c r="H20" s="34">
        <v>267.33666666666664</v>
      </c>
      <c r="I20" s="34">
        <v>189437.60666666669</v>
      </c>
      <c r="J20" s="31">
        <v>31.183333333333334</v>
      </c>
      <c r="K20" s="34">
        <v>2306.6644494930224</v>
      </c>
      <c r="L20" s="22">
        <v>5.3666666666666671</v>
      </c>
      <c r="M20" s="31">
        <v>15.229999999999999</v>
      </c>
      <c r="N20" s="22">
        <v>7.0666666666666664</v>
      </c>
      <c r="O20" s="22">
        <v>493.43</v>
      </c>
      <c r="P20" s="22">
        <v>1283.6538735725696</v>
      </c>
      <c r="Q20" s="22">
        <v>80383.03698687721</v>
      </c>
      <c r="R20" s="22">
        <v>150.76000000000002</v>
      </c>
      <c r="S20" s="20">
        <v>2555.811590740017</v>
      </c>
      <c r="T20" s="22">
        <v>5.7033333333333331</v>
      </c>
      <c r="U20" s="22">
        <v>84.61666666666666</v>
      </c>
      <c r="V20" s="22">
        <v>0.13200000000000001</v>
      </c>
      <c r="W20" s="22">
        <v>1.1566666666666667</v>
      </c>
      <c r="X20" s="22">
        <v>7.2166666666666671E-2</v>
      </c>
      <c r="Y20" s="22">
        <v>7.7999999999999996E-3</v>
      </c>
      <c r="Z20" s="22"/>
      <c r="AA20" s="22">
        <v>0.77433333333333332</v>
      </c>
      <c r="AB20" s="23">
        <v>1.2699999999999999E-2</v>
      </c>
      <c r="AC20" s="23"/>
      <c r="AF20" s="32">
        <f t="shared" si="1"/>
        <v>15.170225017599799</v>
      </c>
      <c r="AG20" s="38">
        <f t="shared" si="2"/>
        <v>245.96273291925465</v>
      </c>
      <c r="AH20" s="32">
        <f t="shared" si="0"/>
        <v>8.6283130490630633</v>
      </c>
      <c r="AI20" s="32">
        <f t="shared" si="3"/>
        <v>10.526681976507135</v>
      </c>
    </row>
    <row r="21" spans="1:35">
      <c r="A21" s="25" t="s">
        <v>767</v>
      </c>
      <c r="B21" s="26" t="s">
        <v>27</v>
      </c>
      <c r="C21" s="31">
        <v>88.491692028772192</v>
      </c>
      <c r="D21" s="22">
        <v>0.88833333333333331</v>
      </c>
      <c r="E21" s="31">
        <v>13.916666666666666</v>
      </c>
      <c r="F21" s="31">
        <v>40.636666666666663</v>
      </c>
      <c r="G21" s="34">
        <v>287063.37897764676</v>
      </c>
      <c r="H21" s="34">
        <v>382.88000000000005</v>
      </c>
      <c r="I21" s="34">
        <v>188440.40666666665</v>
      </c>
      <c r="J21" s="31">
        <v>17.7</v>
      </c>
      <c r="K21" s="34">
        <v>2563.1193196070672</v>
      </c>
      <c r="L21" s="22">
        <v>7.4066666666666663</v>
      </c>
      <c r="M21" s="31">
        <v>22.433333333333334</v>
      </c>
      <c r="N21" s="22"/>
      <c r="O21" s="22">
        <v>555.19666666666672</v>
      </c>
      <c r="P21" s="22">
        <v>1395.206330777005</v>
      </c>
      <c r="Q21" s="22">
        <v>85742.683424177812</v>
      </c>
      <c r="R21" s="22">
        <v>154.78</v>
      </c>
      <c r="S21" s="20">
        <v>2323.8900634022625</v>
      </c>
      <c r="T21" s="22">
        <v>5.9833333333333343</v>
      </c>
      <c r="U21" s="22">
        <v>77.284999999999997</v>
      </c>
      <c r="V21" s="22">
        <v>0.21166666666666667</v>
      </c>
      <c r="W21" s="22">
        <v>0.98666666666666669</v>
      </c>
      <c r="X21" s="22">
        <v>7.7666666666666662E-2</v>
      </c>
      <c r="Y21" s="22"/>
      <c r="Z21" s="22"/>
      <c r="AA21" s="22">
        <v>0.82366666666666655</v>
      </c>
      <c r="AB21" s="23">
        <v>1.2999999999999999E-2</v>
      </c>
      <c r="AC21" s="23"/>
      <c r="AF21" s="32">
        <f t="shared" si="1"/>
        <v>18.052744138927412</v>
      </c>
      <c r="AG21" s="38">
        <f t="shared" si="2"/>
        <v>285.77857785778582</v>
      </c>
      <c r="AH21" s="32">
        <f t="shared" si="0"/>
        <v>6.6943149801688957</v>
      </c>
      <c r="AI21" s="32">
        <f t="shared" si="3"/>
        <v>9.0135970689957539</v>
      </c>
    </row>
    <row r="22" spans="1:35">
      <c r="A22" s="25" t="s">
        <v>768</v>
      </c>
      <c r="B22" s="26" t="s">
        <v>27</v>
      </c>
      <c r="C22" s="31">
        <v>90.593539179629815</v>
      </c>
      <c r="D22" s="22">
        <v>1.161</v>
      </c>
      <c r="E22" s="31">
        <v>12.530000000000001</v>
      </c>
      <c r="F22" s="31">
        <v>60.410000000000004</v>
      </c>
      <c r="G22" s="34">
        <v>296518.78082789964</v>
      </c>
      <c r="H22" s="34">
        <v>305.12</v>
      </c>
      <c r="I22" s="34">
        <v>189858.33666666667</v>
      </c>
      <c r="J22" s="31">
        <v>80.11</v>
      </c>
      <c r="K22" s="34">
        <v>2246.6304250910348</v>
      </c>
      <c r="L22" s="22">
        <v>5.34</v>
      </c>
      <c r="M22" s="31">
        <v>14.975000000000001</v>
      </c>
      <c r="N22" s="22">
        <v>8.2933333333333348</v>
      </c>
      <c r="O22" s="22">
        <v>713.19666666666672</v>
      </c>
      <c r="P22" s="30">
        <v>1149.4173042571845</v>
      </c>
      <c r="Q22" s="22">
        <v>70734.092879890421</v>
      </c>
      <c r="R22" s="22">
        <v>150.22333333333336</v>
      </c>
      <c r="S22" s="20">
        <v>2664.1108929794827</v>
      </c>
      <c r="T22" s="22">
        <v>6.6733333333333329</v>
      </c>
      <c r="U22" s="22">
        <v>76.443333333333328</v>
      </c>
      <c r="V22" s="22">
        <v>0.17800000000000002</v>
      </c>
      <c r="W22" s="22">
        <v>1.0833333333333333</v>
      </c>
      <c r="X22" s="22">
        <v>9.4433333333333327E-2</v>
      </c>
      <c r="Y22" s="22">
        <v>2.1900000000000003E-2</v>
      </c>
      <c r="Z22" s="22"/>
      <c r="AA22" s="22">
        <v>0.83266666666666678</v>
      </c>
      <c r="AB22" s="23"/>
      <c r="AC22" s="23"/>
      <c r="AF22" s="32">
        <f t="shared" si="1"/>
        <v>15.036200727212112</v>
      </c>
      <c r="AG22" s="38">
        <f t="shared" si="2"/>
        <v>333.33333333333337</v>
      </c>
      <c r="AH22" s="32">
        <f t="shared" si="0"/>
        <v>7.36310443461928</v>
      </c>
      <c r="AI22" s="32">
        <f t="shared" si="3"/>
        <v>10.807141255509906</v>
      </c>
    </row>
    <row r="23" spans="1:35">
      <c r="A23" s="47">
        <v>9393</v>
      </c>
      <c r="B23" s="26" t="s">
        <v>27</v>
      </c>
      <c r="C23" s="31">
        <v>82.2307563284662</v>
      </c>
      <c r="D23" s="22">
        <v>1.0899999999999999</v>
      </c>
      <c r="E23" s="31">
        <v>5.47</v>
      </c>
      <c r="F23" s="31">
        <v>43.515000000000001</v>
      </c>
      <c r="G23" s="34">
        <v>260790.91406066497</v>
      </c>
      <c r="H23" s="34">
        <v>235.36500000000001</v>
      </c>
      <c r="I23" s="34">
        <v>182768.80999999997</v>
      </c>
      <c r="J23" s="31">
        <v>29.770000000000003</v>
      </c>
      <c r="K23" s="34">
        <v>2273.9077893530489</v>
      </c>
      <c r="L23" s="22">
        <v>7.5166666666666666</v>
      </c>
      <c r="M23" s="31">
        <v>34.685000000000002</v>
      </c>
      <c r="N23" s="22"/>
      <c r="O23" s="22">
        <v>77.929999999999993</v>
      </c>
      <c r="P23" s="22">
        <v>2104.2849881745765</v>
      </c>
      <c r="Q23" s="22">
        <v>129483.95880541838</v>
      </c>
      <c r="R23" s="22">
        <v>195.04333333333338</v>
      </c>
      <c r="S23" s="20">
        <v>1060.6579144987531</v>
      </c>
      <c r="T23" s="22">
        <v>4.87</v>
      </c>
      <c r="U23" s="22">
        <v>112.03666666666668</v>
      </c>
      <c r="V23" s="22">
        <v>0.109</v>
      </c>
      <c r="W23" s="22">
        <v>1.1233333333333333</v>
      </c>
      <c r="X23" s="22">
        <v>0.10100000000000001</v>
      </c>
      <c r="Y23" s="22">
        <v>4.6850000000000003E-2</v>
      </c>
      <c r="Z23" s="22">
        <v>2.8250000000000001E-2</v>
      </c>
      <c r="AA23" s="22">
        <v>0.67799999999999994</v>
      </c>
      <c r="AB23" s="23">
        <v>0.02</v>
      </c>
      <c r="AC23" s="23"/>
      <c r="AF23" s="32">
        <f>P23/U23</f>
        <v>18.782109917954624</v>
      </c>
      <c r="AG23" s="38">
        <f t="shared" si="2"/>
        <v>145.01108647450113</v>
      </c>
      <c r="AH23" s="32">
        <f t="shared" si="0"/>
        <v>9.6611976689526848</v>
      </c>
      <c r="AI23" s="32">
        <f t="shared" si="3"/>
        <v>8.6525518450535959</v>
      </c>
    </row>
    <row r="24" spans="1:35">
      <c r="A24" s="25" t="s">
        <v>28</v>
      </c>
      <c r="B24" s="26" t="s">
        <v>27</v>
      </c>
      <c r="C24" s="31">
        <v>88.635053659620482</v>
      </c>
      <c r="D24" s="22">
        <v>0.749</v>
      </c>
      <c r="E24" s="31">
        <v>22.06</v>
      </c>
      <c r="F24" s="31">
        <v>36.270000000000003</v>
      </c>
      <c r="G24" s="34">
        <v>287565.00433782249</v>
      </c>
      <c r="H24" s="34">
        <v>315.92333333333335</v>
      </c>
      <c r="I24" s="34">
        <v>188954.59333333335</v>
      </c>
      <c r="J24" s="31">
        <v>31.173333333333332</v>
      </c>
      <c r="K24" s="34">
        <v>2397.6684071182572</v>
      </c>
      <c r="L24" s="22">
        <v>6.3933333333333335</v>
      </c>
      <c r="M24" s="31">
        <v>14.526666666666666</v>
      </c>
      <c r="N24" s="22">
        <v>8.52</v>
      </c>
      <c r="O24" s="22">
        <v>267.39</v>
      </c>
      <c r="P24" s="22">
        <v>1356.1095963740149</v>
      </c>
      <c r="Q24" s="22">
        <v>84720.138904354404</v>
      </c>
      <c r="R24" s="22">
        <v>173.47</v>
      </c>
      <c r="S24" s="20">
        <v>2174.1669273325938</v>
      </c>
      <c r="T24" s="22">
        <v>5.94</v>
      </c>
      <c r="U24" s="22">
        <v>87.706666666666663</v>
      </c>
      <c r="V24" s="22">
        <v>0.15966666666666665</v>
      </c>
      <c r="W24" s="22">
        <v>1.1066666666666667</v>
      </c>
      <c r="X24" s="22">
        <v>6.699999999999999E-2</v>
      </c>
      <c r="Y24" s="22"/>
      <c r="Z24" s="22"/>
      <c r="AA24" s="22">
        <v>0.84766666666666668</v>
      </c>
      <c r="AB24" s="23"/>
      <c r="AC24" s="23"/>
      <c r="AF24" s="32">
        <f t="shared" si="1"/>
        <v>15.461875908794637</v>
      </c>
      <c r="AG24" s="38">
        <f t="shared" si="2"/>
        <v>249.73931178310735</v>
      </c>
      <c r="AH24" s="32">
        <f t="shared" si="0"/>
        <v>7.589399560394158</v>
      </c>
      <c r="AI24" s="32">
        <f t="shared" si="3"/>
        <v>10.352516863278982</v>
      </c>
    </row>
    <row r="25" spans="1:35">
      <c r="A25" s="25" t="s">
        <v>769</v>
      </c>
      <c r="B25" s="26" t="s">
        <v>27</v>
      </c>
      <c r="C25" s="31">
        <v>91.727364700893531</v>
      </c>
      <c r="D25" s="22">
        <v>0.92799999999999994</v>
      </c>
      <c r="E25" s="31">
        <v>20.443333333333332</v>
      </c>
      <c r="F25" s="31">
        <v>62.82</v>
      </c>
      <c r="G25" s="34">
        <v>300279.91571639816</v>
      </c>
      <c r="H25" s="34">
        <v>515.86666666666667</v>
      </c>
      <c r="I25" s="34">
        <v>191494.35</v>
      </c>
      <c r="J25" s="31">
        <v>13.226666666666667</v>
      </c>
      <c r="K25" s="34">
        <v>2494.1278375958946</v>
      </c>
      <c r="L25" s="22">
        <v>5.9766666666666666</v>
      </c>
      <c r="M25" s="31">
        <v>21.49</v>
      </c>
      <c r="N25" s="22">
        <v>9.2366666666666664</v>
      </c>
      <c r="O25" s="22"/>
      <c r="P25" s="22">
        <v>1022.0660301472407</v>
      </c>
      <c r="Q25" s="22">
        <v>62224.340839369535</v>
      </c>
      <c r="R25" s="22">
        <v>140.32333333333335</v>
      </c>
      <c r="S25" s="20">
        <v>2846.9471250576225</v>
      </c>
      <c r="T25" s="22">
        <v>6.1833333333333336</v>
      </c>
      <c r="U25" s="22">
        <v>68.013333333333335</v>
      </c>
      <c r="V25" s="22">
        <v>0.20899999999999999</v>
      </c>
      <c r="W25" s="22">
        <v>1.03</v>
      </c>
      <c r="X25" s="22">
        <v>7.6466666666666669E-2</v>
      </c>
      <c r="Y25" s="22">
        <v>1.7399999999999999E-2</v>
      </c>
      <c r="Z25" s="22"/>
      <c r="AA25" s="22">
        <v>0.88933333333333342</v>
      </c>
      <c r="AB25" s="23"/>
      <c r="AC25" s="23"/>
      <c r="AF25" s="32">
        <f t="shared" si="1"/>
        <v>15.02743624015743</v>
      </c>
      <c r="AG25" s="38">
        <f t="shared" si="2"/>
        <v>349.69325153374234</v>
      </c>
      <c r="AH25" s="32">
        <f t="shared" si="0"/>
        <v>4.8348303907906978</v>
      </c>
      <c r="AI25" s="32">
        <f t="shared" si="3"/>
        <v>10.930342116264105</v>
      </c>
    </row>
    <row r="26" spans="1:35">
      <c r="A26" s="25" t="s">
        <v>770</v>
      </c>
      <c r="B26" s="26" t="s">
        <v>27</v>
      </c>
      <c r="C26" s="31">
        <v>85.05929505958062</v>
      </c>
      <c r="D26" s="22">
        <v>1.0349999999999999</v>
      </c>
      <c r="E26" s="31">
        <v>11.046666666666667</v>
      </c>
      <c r="F26" s="31">
        <v>39.873333333333328</v>
      </c>
      <c r="G26" s="34">
        <v>272978.6715594327</v>
      </c>
      <c r="H26" s="34">
        <v>233.13</v>
      </c>
      <c r="I26" s="34">
        <v>185339.73333333331</v>
      </c>
      <c r="J26" s="31">
        <v>34.053333333333335</v>
      </c>
      <c r="K26" s="34">
        <v>1802.211883337435</v>
      </c>
      <c r="L26" s="22">
        <v>5.21</v>
      </c>
      <c r="M26" s="31">
        <v>44.913333333333334</v>
      </c>
      <c r="N26" s="22">
        <v>6.5733333333333341</v>
      </c>
      <c r="O26" s="22">
        <v>267.70333333333332</v>
      </c>
      <c r="P26" s="22">
        <v>1612.1731913205599</v>
      </c>
      <c r="Q26" s="22">
        <v>110170.26539298818</v>
      </c>
      <c r="R26" s="22">
        <v>180.42999999999998</v>
      </c>
      <c r="S26" s="20">
        <v>2131.9639618316019</v>
      </c>
      <c r="T26" s="22">
        <v>4.6033333333333326</v>
      </c>
      <c r="U26" s="22">
        <v>112.32000000000001</v>
      </c>
      <c r="V26" s="22">
        <v>0.16200000000000001</v>
      </c>
      <c r="W26" s="22">
        <v>0.95500000000000007</v>
      </c>
      <c r="X26" s="22">
        <v>6.9099999999999995E-2</v>
      </c>
      <c r="Y26" s="22">
        <v>2.8633333333333334E-2</v>
      </c>
      <c r="Z26" s="22"/>
      <c r="AA26" s="22">
        <v>0.72733333333333328</v>
      </c>
      <c r="AB26" s="23">
        <v>8.5000000000000006E-3</v>
      </c>
      <c r="AC26" s="23"/>
      <c r="AF26" s="32">
        <f t="shared" si="1"/>
        <v>14.353393797369657</v>
      </c>
      <c r="AG26" s="38">
        <f t="shared" si="2"/>
        <v>310.94049904030709</v>
      </c>
      <c r="AH26" s="32">
        <f t="shared" si="0"/>
        <v>7.7305017944384469</v>
      </c>
      <c r="AI26" s="32">
        <f t="shared" si="3"/>
        <v>10.195128385989042</v>
      </c>
    </row>
    <row r="27" spans="1:35">
      <c r="A27" s="25" t="s">
        <v>771</v>
      </c>
      <c r="B27" s="26" t="s">
        <v>27</v>
      </c>
      <c r="C27" s="31">
        <v>84.356886600659465</v>
      </c>
      <c r="D27" s="22">
        <v>1.0416666666666667</v>
      </c>
      <c r="E27" s="31">
        <v>10.42</v>
      </c>
      <c r="F27" s="31">
        <v>40.333333333333336</v>
      </c>
      <c r="G27" s="34">
        <v>269836.73392979422</v>
      </c>
      <c r="H27" s="34">
        <v>228.59333333333333</v>
      </c>
      <c r="I27" s="34">
        <v>184856.72666666665</v>
      </c>
      <c r="J27" s="31">
        <v>77.8</v>
      </c>
      <c r="K27" s="34">
        <v>1819.8885683002422</v>
      </c>
      <c r="L27" s="22">
        <v>5.503333333333333</v>
      </c>
      <c r="M27" s="31">
        <v>62.163333333333334</v>
      </c>
      <c r="N27" s="22">
        <v>6.7349999999999994</v>
      </c>
      <c r="O27" s="22">
        <v>215.17</v>
      </c>
      <c r="P27" s="22">
        <v>1691.8611428067904</v>
      </c>
      <c r="Q27" s="22">
        <v>114972.09196541415</v>
      </c>
      <c r="R27" s="22">
        <v>180.03666666666666</v>
      </c>
      <c r="S27" s="20">
        <v>1905.9118930804477</v>
      </c>
      <c r="T27" s="22">
        <v>4.206666666666667</v>
      </c>
      <c r="U27" s="22">
        <v>109.45</v>
      </c>
      <c r="V27" s="22">
        <v>0.15866666666666665</v>
      </c>
      <c r="W27" s="22">
        <v>0.94666666666666677</v>
      </c>
      <c r="X27" s="22">
        <v>7.4966666666666668E-2</v>
      </c>
      <c r="Y27" s="22">
        <v>2.2866666666666664E-2</v>
      </c>
      <c r="Z27" s="22"/>
      <c r="AA27" s="22">
        <v>0.63900000000000001</v>
      </c>
      <c r="AB27" s="23">
        <v>1.5650000000000001E-2</v>
      </c>
      <c r="AC27" s="23"/>
      <c r="AF27" s="32">
        <f t="shared" si="1"/>
        <v>15.45784506904331</v>
      </c>
      <c r="AG27" s="38">
        <f t="shared" si="2"/>
        <v>288.31011508176863</v>
      </c>
      <c r="AH27" s="32">
        <f t="shared" si="0"/>
        <v>7.9612495332332918</v>
      </c>
      <c r="AI27" s="32">
        <f t="shared" si="3"/>
        <v>9.5197015318225837</v>
      </c>
    </row>
    <row r="28" spans="1:35">
      <c r="A28" s="25" t="s">
        <v>772</v>
      </c>
      <c r="B28" s="26" t="s">
        <v>27</v>
      </c>
      <c r="C28" s="31">
        <v>88.632405717001276</v>
      </c>
      <c r="D28" s="22">
        <v>0.97199999999999998</v>
      </c>
      <c r="E28" s="31">
        <v>17.206666666666667</v>
      </c>
      <c r="F28" s="31">
        <v>39.873333333333335</v>
      </c>
      <c r="G28" s="34">
        <v>287958.48526050086</v>
      </c>
      <c r="H28" s="34">
        <v>180.85</v>
      </c>
      <c r="I28" s="34">
        <v>188954.60333333336</v>
      </c>
      <c r="J28" s="31">
        <v>25.126666666666665</v>
      </c>
      <c r="K28" s="34">
        <v>2419.7047057578752</v>
      </c>
      <c r="L28" s="22">
        <v>5.169999999999999</v>
      </c>
      <c r="M28" s="31">
        <v>12.87</v>
      </c>
      <c r="N28" s="22">
        <v>5.1633333333333331</v>
      </c>
      <c r="O28" s="22">
        <v>275.05333333333334</v>
      </c>
      <c r="P28" s="22">
        <v>1335.6938954741602</v>
      </c>
      <c r="Q28" s="22">
        <v>84857.851412218632</v>
      </c>
      <c r="R28" s="22">
        <v>172.01</v>
      </c>
      <c r="S28" s="20">
        <v>2157.4155964106612</v>
      </c>
      <c r="T28" s="22">
        <v>5.666666666666667</v>
      </c>
      <c r="U28" s="22">
        <v>80.62</v>
      </c>
      <c r="V28" s="22">
        <v>0.13066666666666668</v>
      </c>
      <c r="W28" s="22">
        <v>1.26</v>
      </c>
      <c r="X28" s="22">
        <v>4.6166666666666668E-2</v>
      </c>
      <c r="Y28" s="22">
        <v>9.2333333333333347E-3</v>
      </c>
      <c r="Z28" s="22"/>
      <c r="AA28" s="22">
        <v>0.81700000000000006</v>
      </c>
      <c r="AB28" s="23"/>
      <c r="AC28" s="23"/>
      <c r="AF28" s="32">
        <f t="shared" si="1"/>
        <v>16.567773449195734</v>
      </c>
      <c r="AG28" s="38">
        <f t="shared" si="2"/>
        <v>252.74016763378472</v>
      </c>
      <c r="AH28" s="32">
        <f t="shared" si="0"/>
        <v>13.379622370792786</v>
      </c>
      <c r="AI28" s="32">
        <f t="shared" si="3"/>
        <v>9.5005940709443397</v>
      </c>
    </row>
    <row r="29" spans="1:35">
      <c r="A29" s="25" t="s">
        <v>773</v>
      </c>
      <c r="B29" s="26" t="s">
        <v>27</v>
      </c>
      <c r="C29" s="31">
        <v>88.834730900118856</v>
      </c>
      <c r="D29" s="22">
        <v>0.93266666666666664</v>
      </c>
      <c r="E29" s="31">
        <v>10.476666666666667</v>
      </c>
      <c r="F29" s="31">
        <v>39.089999999999996</v>
      </c>
      <c r="G29" s="34">
        <v>288719.01403238025</v>
      </c>
      <c r="H29" s="34">
        <v>198.46333333333334</v>
      </c>
      <c r="I29" s="34">
        <v>189094.84666666665</v>
      </c>
      <c r="J29" s="31">
        <v>31.53</v>
      </c>
      <c r="K29" s="34">
        <v>2406.3638114463224</v>
      </c>
      <c r="L29" s="22">
        <v>4.543333333333333</v>
      </c>
      <c r="M29" s="31">
        <v>14.64</v>
      </c>
      <c r="N29" s="22">
        <v>5.7766666666666664</v>
      </c>
      <c r="O29" s="22">
        <v>304.13</v>
      </c>
      <c r="P29" s="22">
        <v>1301.9345992149233</v>
      </c>
      <c r="Q29" s="22">
        <v>83377.344789573021</v>
      </c>
      <c r="R29" s="22">
        <v>158.55333333333331</v>
      </c>
      <c r="S29" s="20">
        <v>2173.2579403833411</v>
      </c>
      <c r="T29" s="22">
        <v>5.0766666666666671</v>
      </c>
      <c r="U29" s="22">
        <v>70.31</v>
      </c>
      <c r="V29" s="22">
        <v>0.13166666666666668</v>
      </c>
      <c r="W29" s="22" t="s">
        <v>845</v>
      </c>
      <c r="X29" s="22">
        <v>5.106666666666667E-2</v>
      </c>
      <c r="Y29" s="22">
        <v>7.5499999999999994E-3</v>
      </c>
      <c r="Z29" s="22"/>
      <c r="AA29" s="22">
        <v>0.6376666666666666</v>
      </c>
      <c r="AB29" s="23"/>
      <c r="AC29" s="23"/>
      <c r="AF29" s="32">
        <f t="shared" si="1"/>
        <v>18.517061573245957</v>
      </c>
      <c r="AG29" s="38">
        <f t="shared" si="2"/>
        <v>289.80190755685993</v>
      </c>
      <c r="AH29" s="32">
        <f t="shared" si="0"/>
        <v>12.124979314968284</v>
      </c>
      <c r="AI29" s="32">
        <f t="shared" si="3"/>
        <v>8.4327463506361031</v>
      </c>
    </row>
    <row r="30" spans="1:35">
      <c r="A30" s="25" t="s">
        <v>774</v>
      </c>
      <c r="B30" s="26" t="s">
        <v>27</v>
      </c>
      <c r="C30" s="31">
        <v>88.478936671374996</v>
      </c>
      <c r="D30" s="22">
        <v>0.79400000000000004</v>
      </c>
      <c r="E30" s="31">
        <v>9.36</v>
      </c>
      <c r="F30" s="31">
        <v>35.995000000000005</v>
      </c>
      <c r="G30" s="34">
        <v>286957.64668373676</v>
      </c>
      <c r="H30" s="34">
        <v>269.55</v>
      </c>
      <c r="I30" s="34">
        <v>188681.94500000001</v>
      </c>
      <c r="J30" s="31">
        <v>16.325000000000003</v>
      </c>
      <c r="K30" s="34">
        <v>2235.123903747321</v>
      </c>
      <c r="L30" s="22">
        <v>5.165</v>
      </c>
      <c r="M30" s="31">
        <v>22.45</v>
      </c>
      <c r="N30" s="22">
        <v>6.7850000000000001</v>
      </c>
      <c r="O30" s="22">
        <v>337.20500000000004</v>
      </c>
      <c r="P30" s="22">
        <v>1343.5933039269146</v>
      </c>
      <c r="Q30" s="22">
        <v>85853.319813374459</v>
      </c>
      <c r="R30" s="22">
        <v>156.5</v>
      </c>
      <c r="S30" s="20">
        <v>2422.7878434808931</v>
      </c>
      <c r="T30" s="22">
        <v>4.3650000000000002</v>
      </c>
      <c r="U30" s="22">
        <v>74.745000000000005</v>
      </c>
      <c r="V30" s="22">
        <v>0.13950000000000001</v>
      </c>
      <c r="W30" s="22">
        <v>0.85499999999999998</v>
      </c>
      <c r="X30" s="22">
        <v>7.0000000000000007E-2</v>
      </c>
      <c r="Y30" s="22">
        <v>9.7000000000000003E-3</v>
      </c>
      <c r="Z30" s="22"/>
      <c r="AA30" s="22">
        <v>0.63349999999999995</v>
      </c>
      <c r="AB30" s="23">
        <v>5.7999999999999996E-3</v>
      </c>
      <c r="AC30" s="23"/>
      <c r="AF30" s="32">
        <f t="shared" si="1"/>
        <v>17.975694747834833</v>
      </c>
      <c r="AG30" s="38">
        <f t="shared" si="2"/>
        <v>270.08712487899328</v>
      </c>
      <c r="AH30" s="32">
        <f t="shared" si="0"/>
        <v>8.2920567751709182</v>
      </c>
      <c r="AI30" s="32">
        <f t="shared" si="3"/>
        <v>8.7061280987710887</v>
      </c>
    </row>
    <row r="31" spans="1:35">
      <c r="A31" s="25" t="s">
        <v>775</v>
      </c>
      <c r="B31" s="26" t="s">
        <v>27</v>
      </c>
      <c r="C31" s="31">
        <v>85.785551092994595</v>
      </c>
      <c r="D31" s="22">
        <v>1.1085</v>
      </c>
      <c r="E31" s="31">
        <v>14.824999999999999</v>
      </c>
      <c r="F31" s="31">
        <v>44.489999999999995</v>
      </c>
      <c r="G31" s="34">
        <v>275529.5134030031</v>
      </c>
      <c r="H31" s="34">
        <v>240.15499999999997</v>
      </c>
      <c r="I31" s="34">
        <v>186204.495</v>
      </c>
      <c r="J31" s="31">
        <v>23.48</v>
      </c>
      <c r="K31" s="34">
        <v>2179.3303778943628</v>
      </c>
      <c r="L31" s="22">
        <v>6.1</v>
      </c>
      <c r="M31" s="31">
        <v>53.5</v>
      </c>
      <c r="N31" s="22">
        <v>6.98</v>
      </c>
      <c r="O31" s="22">
        <v>351.19499999999999</v>
      </c>
      <c r="P31" s="22">
        <v>1562.8018884908456</v>
      </c>
      <c r="Q31" s="22">
        <v>104899.36125849753</v>
      </c>
      <c r="R31" s="22">
        <v>180</v>
      </c>
      <c r="S31" s="20">
        <v>2191.4376793683832</v>
      </c>
      <c r="T31" s="22">
        <v>5.4450000000000003</v>
      </c>
      <c r="U31" s="22">
        <v>120.38499999999999</v>
      </c>
      <c r="V31" s="22">
        <v>0.20700000000000002</v>
      </c>
      <c r="W31" s="22">
        <v>0.99500000000000011</v>
      </c>
      <c r="X31" s="22">
        <v>8.9700000000000002E-2</v>
      </c>
      <c r="Y31" s="22">
        <v>3.0499999999999999E-2</v>
      </c>
      <c r="Z31" s="22"/>
      <c r="AA31" s="22">
        <v>0.82499999999999996</v>
      </c>
      <c r="AB31" s="23"/>
      <c r="AC31" s="23"/>
      <c r="AF31" s="32">
        <f t="shared" si="1"/>
        <v>12.981699451682898</v>
      </c>
      <c r="AG31" s="38">
        <f t="shared" si="2"/>
        <v>339.34426229508199</v>
      </c>
      <c r="AH31" s="32">
        <f t="shared" si="0"/>
        <v>9.0746825087729306</v>
      </c>
      <c r="AI31" s="32">
        <f t="shared" si="3"/>
        <v>11.476237658239127</v>
      </c>
    </row>
    <row r="32" spans="1:35">
      <c r="A32" s="25" t="s">
        <v>776</v>
      </c>
      <c r="B32" s="26" t="s">
        <v>27</v>
      </c>
      <c r="C32" s="31">
        <v>90.31663398870036</v>
      </c>
      <c r="D32" s="22">
        <v>1.0953333333333333</v>
      </c>
      <c r="E32" s="31">
        <v>17.693333333333332</v>
      </c>
      <c r="F32" s="31">
        <v>56.166666666666664</v>
      </c>
      <c r="G32" s="34">
        <v>295284.66786504694</v>
      </c>
      <c r="H32" s="34">
        <v>327.87333333333339</v>
      </c>
      <c r="I32" s="34">
        <v>189484.36000000002</v>
      </c>
      <c r="J32" s="31">
        <v>17.850000000000001</v>
      </c>
      <c r="K32" s="34">
        <v>2525.8362846113882</v>
      </c>
      <c r="L32" s="22">
        <v>5.4033333333333333</v>
      </c>
      <c r="M32" s="31">
        <v>11.873333333333333</v>
      </c>
      <c r="N32" s="22">
        <v>8.43</v>
      </c>
      <c r="O32" s="22">
        <v>813.47333333333336</v>
      </c>
      <c r="P32" s="22">
        <v>1192.5171172679891</v>
      </c>
      <c r="Q32" s="22">
        <v>72742.519041150037</v>
      </c>
      <c r="R32" s="22">
        <v>145.78</v>
      </c>
      <c r="S32" s="20">
        <v>2598.0145562410075</v>
      </c>
      <c r="T32" s="22">
        <v>6.38</v>
      </c>
      <c r="U32" s="22">
        <v>75.436666666666667</v>
      </c>
      <c r="V32" s="22">
        <v>0.158</v>
      </c>
      <c r="W32" s="22">
        <v>1.0333333333333334</v>
      </c>
      <c r="X32" s="22">
        <v>5.5833333333333339E-2</v>
      </c>
      <c r="Y32" s="22">
        <v>7.0000000000000001E-3</v>
      </c>
      <c r="Z32" s="22">
        <v>5.7999999999999996E-3</v>
      </c>
      <c r="AA32" s="22">
        <v>0.80366666666666664</v>
      </c>
      <c r="AB32" s="23"/>
      <c r="AC32" s="23"/>
      <c r="AF32" s="32">
        <f t="shared" si="1"/>
        <v>15.808189438398513</v>
      </c>
      <c r="AG32" s="38">
        <f t="shared" si="2"/>
        <v>292.41209130166567</v>
      </c>
      <c r="AH32" s="32">
        <f t="shared" si="0"/>
        <v>7.7036953842278146</v>
      </c>
      <c r="AI32" s="32">
        <f t="shared" si="3"/>
        <v>10.370367655812492</v>
      </c>
    </row>
    <row r="33" spans="1:35">
      <c r="A33" s="25" t="s">
        <v>777</v>
      </c>
      <c r="B33" s="26" t="s">
        <v>27</v>
      </c>
      <c r="C33" s="31">
        <v>89.620209130649414</v>
      </c>
      <c r="D33" s="22">
        <v>1.0356666666666667</v>
      </c>
      <c r="E33" s="31">
        <v>14.416666666666666</v>
      </c>
      <c r="F33" s="31">
        <v>83.759999999999991</v>
      </c>
      <c r="G33" s="34">
        <v>292053.30001190933</v>
      </c>
      <c r="H33" s="34">
        <v>552.95000000000005</v>
      </c>
      <c r="I33" s="34">
        <v>189422.03666666671</v>
      </c>
      <c r="J33" s="31">
        <v>36.936666666666667</v>
      </c>
      <c r="K33" s="34">
        <v>2487.0047529545477</v>
      </c>
      <c r="L33" s="22">
        <v>7.0266666666666673</v>
      </c>
      <c r="M33" s="31">
        <v>25.856666666666666</v>
      </c>
      <c r="N33" s="22"/>
      <c r="O33" s="22">
        <v>603.68999999999994</v>
      </c>
      <c r="P33" s="22">
        <v>1265.9068917445916</v>
      </c>
      <c r="Q33" s="22">
        <v>77719.601945315153</v>
      </c>
      <c r="R33" s="22">
        <v>152.06999999999996</v>
      </c>
      <c r="S33" s="20">
        <v>2448.8108412851966</v>
      </c>
      <c r="T33" s="22"/>
      <c r="U33" s="22">
        <v>90.626666666666665</v>
      </c>
      <c r="V33" s="22">
        <v>0.26300000000000001</v>
      </c>
      <c r="W33" s="22">
        <v>0.92333333333333334</v>
      </c>
      <c r="X33" s="22">
        <v>0.11166666666666665</v>
      </c>
      <c r="Y33" s="22">
        <v>6.7500000000000004E-2</v>
      </c>
      <c r="Z33" s="22"/>
      <c r="AA33" s="22">
        <v>0.74266666666666659</v>
      </c>
      <c r="AB33" s="23"/>
      <c r="AC33" s="23"/>
      <c r="AF33" s="32">
        <f t="shared" si="1"/>
        <v>13.968370881395376</v>
      </c>
      <c r="AG33" s="38">
        <f t="shared" si="2"/>
        <v>374.28842504743835</v>
      </c>
      <c r="AH33" s="32">
        <f t="shared" si="0"/>
        <v>4.4977027813627766</v>
      </c>
      <c r="AI33" s="32">
        <f t="shared" si="3"/>
        <v>11.660721928353819</v>
      </c>
    </row>
    <row r="34" spans="1:35">
      <c r="A34" s="25" t="s">
        <v>778</v>
      </c>
      <c r="B34" s="26" t="s">
        <v>27</v>
      </c>
      <c r="C34" s="31">
        <v>89.873163867363587</v>
      </c>
      <c r="D34" s="22">
        <v>1.0736666666666668</v>
      </c>
      <c r="E34" s="31">
        <v>16.473333333333333</v>
      </c>
      <c r="F34" s="31">
        <v>50.136666666666663</v>
      </c>
      <c r="G34" s="34">
        <v>292435.72527647932</v>
      </c>
      <c r="H34" s="34">
        <v>419.18</v>
      </c>
      <c r="I34" s="34">
        <v>189967.38666666669</v>
      </c>
      <c r="J34" s="31">
        <v>24.52333333333333</v>
      </c>
      <c r="K34" s="34">
        <v>2572.172069318478</v>
      </c>
      <c r="L34" s="22">
        <v>7.4766666666666666</v>
      </c>
      <c r="M34" s="31">
        <v>19.86333333333333</v>
      </c>
      <c r="N34" s="22">
        <v>9.6933333333333334</v>
      </c>
      <c r="O34" s="22">
        <v>685.5866666666667</v>
      </c>
      <c r="P34" s="22">
        <v>1248.960525638176</v>
      </c>
      <c r="Q34" s="22">
        <v>75711.434885669572</v>
      </c>
      <c r="R34" s="22">
        <v>155.82333333333335</v>
      </c>
      <c r="S34" s="20">
        <v>2515.4265991375296</v>
      </c>
      <c r="T34" s="22">
        <v>6.7633333333333328</v>
      </c>
      <c r="U34" s="22">
        <v>80.433333333333337</v>
      </c>
      <c r="V34" s="22">
        <v>0.22433333333333336</v>
      </c>
      <c r="W34" s="22">
        <v>1.0333333333333332</v>
      </c>
      <c r="X34" s="22">
        <v>8.0299999999999996E-2</v>
      </c>
      <c r="Y34" s="22">
        <v>1.5100000000000001E-2</v>
      </c>
      <c r="Z34" s="22"/>
      <c r="AA34" s="22">
        <v>0.83099999999999996</v>
      </c>
      <c r="AB34" s="23"/>
      <c r="AC34" s="23"/>
      <c r="AF34" s="32">
        <f t="shared" si="1"/>
        <v>15.527897127702147</v>
      </c>
      <c r="AG34" s="38">
        <f t="shared" si="2"/>
        <v>300.04458314757022</v>
      </c>
      <c r="AH34" s="32">
        <f t="shared" si="0"/>
        <v>6.1361994115140943</v>
      </c>
      <c r="AI34" s="32">
        <f t="shared" si="3"/>
        <v>10.623670447508255</v>
      </c>
    </row>
    <row r="35" spans="1:35">
      <c r="A35" s="25" t="s">
        <v>779</v>
      </c>
      <c r="B35" s="26" t="s">
        <v>41</v>
      </c>
      <c r="C35" s="31">
        <v>89.707684406989202</v>
      </c>
      <c r="D35" s="22">
        <v>1.0993333333333333</v>
      </c>
      <c r="E35" s="31">
        <v>12.049999999999999</v>
      </c>
      <c r="F35" s="31">
        <v>43.333333333333336</v>
      </c>
      <c r="G35" s="34">
        <v>292519.4467601552</v>
      </c>
      <c r="H35" s="34">
        <v>284.71500000000003</v>
      </c>
      <c r="I35" s="34">
        <v>189780.37</v>
      </c>
      <c r="J35" s="31">
        <v>39.263333333333328</v>
      </c>
      <c r="K35" s="34">
        <v>2186.0008250501392</v>
      </c>
      <c r="L35" s="22">
        <v>5.5866666666666669</v>
      </c>
      <c r="M35" s="31">
        <v>12.35</v>
      </c>
      <c r="N35" s="22">
        <v>8.3533333333333335</v>
      </c>
      <c r="O35" s="22">
        <v>402.96000000000004</v>
      </c>
      <c r="P35" s="22">
        <v>1236.1506740931693</v>
      </c>
      <c r="Q35" s="22">
        <v>77113.045066838895</v>
      </c>
      <c r="R35" s="22">
        <v>144.17333333333332</v>
      </c>
      <c r="S35" s="20">
        <v>2532.1779300594621</v>
      </c>
      <c r="T35" s="22">
        <v>7.42</v>
      </c>
      <c r="U35" s="22">
        <v>76.513333333333335</v>
      </c>
      <c r="V35" s="22">
        <v>0.13</v>
      </c>
      <c r="W35" s="22">
        <v>0.65333333333333332</v>
      </c>
      <c r="X35" s="22">
        <v>6.7499999999999991E-2</v>
      </c>
      <c r="Y35" s="22">
        <v>1.095E-2</v>
      </c>
      <c r="Z35" s="22"/>
      <c r="AA35" s="22">
        <v>0.88966666666666672</v>
      </c>
      <c r="AB35" s="23">
        <v>0.01</v>
      </c>
      <c r="AC35" s="23"/>
      <c r="AF35" s="32">
        <f t="shared" si="1"/>
        <v>16.156016477648809</v>
      </c>
      <c r="AG35" s="38">
        <f t="shared" si="2"/>
        <v>232.69689737470168</v>
      </c>
      <c r="AH35" s="32">
        <f t="shared" si="0"/>
        <v>7.6778561896989581</v>
      </c>
      <c r="AI35" s="32">
        <f t="shared" si="3"/>
        <v>9.9222295354844618</v>
      </c>
    </row>
    <row r="36" spans="1:35">
      <c r="A36" s="25" t="s">
        <v>780</v>
      </c>
      <c r="B36" s="26" t="s">
        <v>41</v>
      </c>
      <c r="C36" s="31">
        <v>89.669201338846676</v>
      </c>
      <c r="D36" s="22">
        <v>0.76566666666666672</v>
      </c>
      <c r="E36" s="31">
        <v>12.233333333333333</v>
      </c>
      <c r="F36" s="31">
        <v>27.723333333333333</v>
      </c>
      <c r="G36" s="34">
        <v>292104.75907510502</v>
      </c>
      <c r="H36" s="34">
        <v>375.76</v>
      </c>
      <c r="I36" s="34">
        <v>189468.74666666667</v>
      </c>
      <c r="J36" s="31">
        <v>16.579999999999998</v>
      </c>
      <c r="K36" s="34">
        <v>2466.636066103873</v>
      </c>
      <c r="L36" s="22">
        <v>6.166666666666667</v>
      </c>
      <c r="M36" s="31">
        <v>14.953333333333333</v>
      </c>
      <c r="N36" s="22">
        <v>7.5200000000000005</v>
      </c>
      <c r="O36" s="22">
        <v>456.09</v>
      </c>
      <c r="P36" s="22">
        <v>1266.5740715125605</v>
      </c>
      <c r="Q36" s="22">
        <v>77324.471983898547</v>
      </c>
      <c r="R36" s="22">
        <v>148.76000000000002</v>
      </c>
      <c r="S36" s="20">
        <v>2468.8085541687428</v>
      </c>
      <c r="T36" s="22">
        <v>4.3199999999999994</v>
      </c>
      <c r="U36" s="22">
        <v>72.403333333333322</v>
      </c>
      <c r="V36" s="22">
        <v>0.16700000000000001</v>
      </c>
      <c r="W36" s="22">
        <v>0.73499999999999999</v>
      </c>
      <c r="X36" s="22">
        <v>5.7200000000000001E-2</v>
      </c>
      <c r="Y36" s="22">
        <v>8.6E-3</v>
      </c>
      <c r="Z36" s="22"/>
      <c r="AA36" s="22">
        <v>0.84199999999999997</v>
      </c>
      <c r="AB36" s="23">
        <v>0.02</v>
      </c>
      <c r="AC36" s="23"/>
      <c r="AF36" s="32">
        <f t="shared" si="1"/>
        <v>17.49331160875504</v>
      </c>
      <c r="AG36" s="38">
        <f t="shared" si="2"/>
        <v>270.81081081081084</v>
      </c>
      <c r="AH36" s="32">
        <f t="shared" si="0"/>
        <v>6.5643923411323</v>
      </c>
      <c r="AI36" s="32">
        <f t="shared" si="3"/>
        <v>9.363572938255567</v>
      </c>
    </row>
    <row r="37" spans="1:35">
      <c r="A37" s="25" t="s">
        <v>781</v>
      </c>
      <c r="B37" s="26" t="s">
        <v>41</v>
      </c>
      <c r="C37" s="31">
        <v>90.00666389204811</v>
      </c>
      <c r="D37" s="22">
        <v>0.8736666666666667</v>
      </c>
      <c r="E37" s="31">
        <v>12.17</v>
      </c>
      <c r="F37" s="31">
        <v>42.303333333333335</v>
      </c>
      <c r="G37" s="34">
        <v>293778.58571272605</v>
      </c>
      <c r="H37" s="34">
        <v>283.66666666666669</v>
      </c>
      <c r="I37" s="34">
        <v>190092</v>
      </c>
      <c r="J37" s="31">
        <v>23.613333333333333</v>
      </c>
      <c r="K37" s="34">
        <v>2422.8016990802003</v>
      </c>
      <c r="L37" s="22">
        <v>5.4733333333333336</v>
      </c>
      <c r="M37" s="31">
        <v>16.436666666666667</v>
      </c>
      <c r="N37" s="22">
        <v>6.6166666666666671</v>
      </c>
      <c r="O37" s="22">
        <v>480.23333333333329</v>
      </c>
      <c r="P37" s="22">
        <v>1221.205847290661</v>
      </c>
      <c r="Q37" s="22">
        <v>74945.400963749431</v>
      </c>
      <c r="R37" s="22">
        <v>150.52666666666667</v>
      </c>
      <c r="S37" s="20">
        <v>2455.3036052084258</v>
      </c>
      <c r="T37" s="22">
        <v>4.4933333333333332</v>
      </c>
      <c r="U37" s="30">
        <v>71.553333333333342</v>
      </c>
      <c r="V37" s="30">
        <v>0.151</v>
      </c>
      <c r="W37" s="22">
        <v>0.77</v>
      </c>
      <c r="X37" s="22">
        <v>6.4966666666666659E-2</v>
      </c>
      <c r="Y37" s="22"/>
      <c r="Z37" s="22"/>
      <c r="AA37" s="22">
        <v>0.8566666666666668</v>
      </c>
      <c r="AB37" s="23"/>
      <c r="AC37" s="23"/>
      <c r="AF37" s="32">
        <f t="shared" si="1"/>
        <v>17.067071377396733</v>
      </c>
      <c r="AG37" s="38">
        <f t="shared" si="2"/>
        <v>275.88306942752735</v>
      </c>
      <c r="AH37" s="32">
        <f t="shared" si="0"/>
        <v>8.5410165655001187</v>
      </c>
      <c r="AI37" s="32">
        <f t="shared" si="3"/>
        <v>9.5473948251932352</v>
      </c>
    </row>
    <row r="38" spans="1:35">
      <c r="A38" s="25" t="s">
        <v>782</v>
      </c>
      <c r="B38" s="26" t="s">
        <v>41</v>
      </c>
      <c r="C38" s="31">
        <v>89.257788086260788</v>
      </c>
      <c r="D38" s="22">
        <v>0.8696666666666667</v>
      </c>
      <c r="E38" s="31">
        <v>12.876666666666667</v>
      </c>
      <c r="F38" s="31">
        <v>34.723333333333336</v>
      </c>
      <c r="G38" s="34">
        <v>290700.48948336492</v>
      </c>
      <c r="H38" s="34">
        <v>272.95</v>
      </c>
      <c r="I38" s="34">
        <v>189468.74666666667</v>
      </c>
      <c r="J38" s="31">
        <v>32.25</v>
      </c>
      <c r="K38" s="34">
        <v>2719.636597512248</v>
      </c>
      <c r="L38" s="22">
        <v>6.07</v>
      </c>
      <c r="M38" s="31">
        <v>16.653333333333332</v>
      </c>
      <c r="N38" s="22">
        <v>5.6766666666666667</v>
      </c>
      <c r="O38" s="22">
        <v>327.45333333333332</v>
      </c>
      <c r="P38" s="22">
        <v>1332.4914325879088</v>
      </c>
      <c r="Q38" s="22">
        <v>80386.534858666782</v>
      </c>
      <c r="R38" s="22">
        <v>157.21</v>
      </c>
      <c r="S38" s="20">
        <v>1948.8680191965336</v>
      </c>
      <c r="T38" s="22">
        <v>5.01</v>
      </c>
      <c r="U38" s="22">
        <v>73.016666666666666</v>
      </c>
      <c r="V38" s="22">
        <v>0.14249999999999999</v>
      </c>
      <c r="W38" s="22">
        <v>0.85</v>
      </c>
      <c r="X38" s="22">
        <v>5.935E-2</v>
      </c>
      <c r="Y38" s="22"/>
      <c r="Z38" s="22"/>
      <c r="AA38" s="22">
        <v>0.8846666666666666</v>
      </c>
      <c r="AB38" s="23">
        <v>1.6E-2</v>
      </c>
      <c r="AC38" s="23"/>
      <c r="AF38" s="32">
        <f t="shared" si="1"/>
        <v>18.249140825216738</v>
      </c>
      <c r="AG38" s="38">
        <f t="shared" si="2"/>
        <v>234.76112026359141</v>
      </c>
      <c r="AH38" s="32">
        <f t="shared" si="0"/>
        <v>9.9638637021881227</v>
      </c>
      <c r="AI38" s="32">
        <f t="shared" si="3"/>
        <v>9.0831961839184139</v>
      </c>
    </row>
    <row r="39" spans="1:35">
      <c r="A39" s="25" t="s">
        <v>783</v>
      </c>
      <c r="B39" s="26" t="s">
        <v>41</v>
      </c>
      <c r="C39" s="31">
        <v>89.373397620494458</v>
      </c>
      <c r="D39" s="22">
        <v>0.81666666666666676</v>
      </c>
      <c r="E39" s="31">
        <v>12.116666666666667</v>
      </c>
      <c r="F39" s="31">
        <v>34.193333333333328</v>
      </c>
      <c r="G39" s="34">
        <v>291118.79538379592</v>
      </c>
      <c r="H39" s="34">
        <v>264.08</v>
      </c>
      <c r="I39" s="34">
        <v>189780.37000000002</v>
      </c>
      <c r="J39" s="31">
        <v>32.08</v>
      </c>
      <c r="K39" s="34">
        <v>2671.7523161439963</v>
      </c>
      <c r="L39" s="22">
        <v>5.82</v>
      </c>
      <c r="M39" s="31">
        <v>18.02333333333333</v>
      </c>
      <c r="N39" s="22">
        <v>5.68</v>
      </c>
      <c r="O39" s="22">
        <v>335.66</v>
      </c>
      <c r="P39" s="22">
        <v>1319.1478372285262</v>
      </c>
      <c r="Q39" s="22">
        <v>79532.795040392841</v>
      </c>
      <c r="R39" s="22">
        <v>154.95000000000002</v>
      </c>
      <c r="S39" s="20">
        <v>1990.6814188621306</v>
      </c>
      <c r="T39" s="22">
        <v>5.0933333333333328</v>
      </c>
      <c r="U39" s="22">
        <v>71.196666666666658</v>
      </c>
      <c r="V39" s="22">
        <v>0.13</v>
      </c>
      <c r="W39" s="22">
        <v>0.84333333333333327</v>
      </c>
      <c r="X39" s="22">
        <v>5.5266666666666665E-2</v>
      </c>
      <c r="Y39" s="22"/>
      <c r="Z39" s="22"/>
      <c r="AA39" s="22">
        <v>0.88700000000000001</v>
      </c>
      <c r="AB39" s="23"/>
      <c r="AC39" s="23"/>
      <c r="AF39" s="32">
        <f t="shared" si="1"/>
        <v>18.528224690695158</v>
      </c>
      <c r="AG39" s="38">
        <f t="shared" si="2"/>
        <v>223.36769759450172</v>
      </c>
      <c r="AH39" s="32">
        <f t="shared" si="0"/>
        <v>10.117208104150244</v>
      </c>
      <c r="AI39" s="32">
        <f t="shared" si="3"/>
        <v>8.9518627668633464</v>
      </c>
    </row>
    <row r="40" spans="1:35">
      <c r="A40" s="25" t="s">
        <v>48</v>
      </c>
      <c r="B40" s="26" t="s">
        <v>41</v>
      </c>
      <c r="C40" s="31">
        <v>89.722088312709943</v>
      </c>
      <c r="D40" s="22">
        <v>0.73999999999999988</v>
      </c>
      <c r="E40" s="31">
        <v>12.293333333333331</v>
      </c>
      <c r="F40" s="31">
        <v>41.18</v>
      </c>
      <c r="G40" s="34">
        <v>292057.72227515274</v>
      </c>
      <c r="H40" s="34">
        <v>281.94000000000005</v>
      </c>
      <c r="I40" s="34">
        <v>190247.83</v>
      </c>
      <c r="J40" s="31">
        <v>44.555</v>
      </c>
      <c r="K40" s="34">
        <v>2270.0961052640341</v>
      </c>
      <c r="L40" s="22">
        <v>5.5366666666666662</v>
      </c>
      <c r="M40" s="31">
        <v>28.380000000000003</v>
      </c>
      <c r="N40" s="22">
        <v>6.2366666666666672</v>
      </c>
      <c r="O40" s="22">
        <v>417.435</v>
      </c>
      <c r="P40" s="22">
        <v>1259.6354019256819</v>
      </c>
      <c r="Q40" s="22">
        <v>76871.044159322089</v>
      </c>
      <c r="R40" s="22">
        <v>145.92333333333332</v>
      </c>
      <c r="S40" s="20">
        <v>2478.4178447751228</v>
      </c>
      <c r="T40" s="22">
        <v>5.8633333333333333</v>
      </c>
      <c r="U40" s="22">
        <v>75.289999999999992</v>
      </c>
      <c r="V40" s="22">
        <v>0.14366666666666669</v>
      </c>
      <c r="W40" s="22">
        <v>1.0566666666666666</v>
      </c>
      <c r="X40" s="22">
        <v>6.5799999999999997E-2</v>
      </c>
      <c r="Y40" s="22">
        <v>4.0599999999999997E-2</v>
      </c>
      <c r="Z40" s="22"/>
      <c r="AA40" s="22">
        <v>0.84500000000000008</v>
      </c>
      <c r="AB40" s="23">
        <v>9.2999999999999992E-3</v>
      </c>
      <c r="AC40" s="23"/>
      <c r="AF40" s="32">
        <f t="shared" si="1"/>
        <v>16.73044762818013</v>
      </c>
      <c r="AG40" s="38">
        <f t="shared" si="2"/>
        <v>259.48223961469</v>
      </c>
      <c r="AH40" s="32">
        <f t="shared" si="0"/>
        <v>8.0516993163936785</v>
      </c>
      <c r="AI40" s="32">
        <f t="shared" si="3"/>
        <v>9.7943251354768588</v>
      </c>
    </row>
    <row r="41" spans="1:35">
      <c r="A41" s="25" t="s">
        <v>50</v>
      </c>
      <c r="B41" s="26" t="s">
        <v>41</v>
      </c>
      <c r="C41" s="31">
        <v>87.732388751027543</v>
      </c>
      <c r="D41" s="22">
        <v>0.79633333333333345</v>
      </c>
      <c r="E41" s="31">
        <v>16.5</v>
      </c>
      <c r="F41" s="31">
        <v>47.406666666666666</v>
      </c>
      <c r="G41" s="34">
        <v>284047.99848155532</v>
      </c>
      <c r="H41" s="34">
        <v>268.03333333333336</v>
      </c>
      <c r="I41" s="34">
        <v>187910.58</v>
      </c>
      <c r="J41" s="31">
        <v>16.994999999999997</v>
      </c>
      <c r="K41" s="34">
        <v>2555.4959514290367</v>
      </c>
      <c r="L41" s="22">
        <v>5.706666666666667</v>
      </c>
      <c r="M41" s="31">
        <v>30.945</v>
      </c>
      <c r="N41" s="22">
        <v>6.5466666666666669</v>
      </c>
      <c r="O41" s="22">
        <v>303.77</v>
      </c>
      <c r="P41" s="22">
        <v>1463.7924109242297</v>
      </c>
      <c r="Q41" s="22">
        <v>91259.993193624003</v>
      </c>
      <c r="R41" s="22">
        <v>159.16</v>
      </c>
      <c r="S41" s="20">
        <v>1949.9068614242503</v>
      </c>
      <c r="T41" s="22">
        <v>5.7233333333333336</v>
      </c>
      <c r="U41" s="22">
        <v>92.053333333333327</v>
      </c>
      <c r="V41" s="22">
        <v>0.154</v>
      </c>
      <c r="W41" s="22">
        <v>1.0566666666666666</v>
      </c>
      <c r="X41" s="22">
        <v>6.1099999999999995E-2</v>
      </c>
      <c r="Y41" s="22">
        <v>7.0000000000000001E-3</v>
      </c>
      <c r="Z41" s="22"/>
      <c r="AA41" s="22">
        <v>0.73899999999999999</v>
      </c>
      <c r="AB41" s="23"/>
      <c r="AC41" s="23"/>
      <c r="AF41" s="32">
        <f t="shared" si="1"/>
        <v>15.901568774524511</v>
      </c>
      <c r="AG41" s="38">
        <f t="shared" si="2"/>
        <v>269.85981308411215</v>
      </c>
      <c r="AH41" s="32">
        <f t="shared" si="0"/>
        <v>9.534246802993545</v>
      </c>
      <c r="AI41" s="32">
        <f t="shared" si="3"/>
        <v>10.086931864878197</v>
      </c>
    </row>
    <row r="42" spans="1:35">
      <c r="A42" s="25" t="s">
        <v>784</v>
      </c>
      <c r="B42" s="26" t="s">
        <v>41</v>
      </c>
      <c r="C42" s="31">
        <v>86.609271928163949</v>
      </c>
      <c r="D42" s="22">
        <v>0.88099999999999989</v>
      </c>
      <c r="E42" s="31">
        <v>15.453333333333333</v>
      </c>
      <c r="F42" s="31">
        <v>41.536666666666669</v>
      </c>
      <c r="G42" s="34">
        <v>279233.1588693377</v>
      </c>
      <c r="H42" s="34">
        <v>207.18999999999997</v>
      </c>
      <c r="I42" s="34">
        <v>186819.88999999998</v>
      </c>
      <c r="J42" s="31">
        <v>37.18333333333333</v>
      </c>
      <c r="K42" s="34">
        <v>2601.2361604972175</v>
      </c>
      <c r="L42" s="22">
        <v>6.1000000000000005</v>
      </c>
      <c r="M42" s="31">
        <v>19.599999999999998</v>
      </c>
      <c r="N42" s="22">
        <v>5.9233333333333329</v>
      </c>
      <c r="O42" s="22">
        <v>241.84333333333333</v>
      </c>
      <c r="P42" s="22">
        <v>1610.571959877434</v>
      </c>
      <c r="Q42" s="22">
        <v>99196.275631782017</v>
      </c>
      <c r="R42" s="22">
        <v>176.34666666666666</v>
      </c>
      <c r="S42" s="20">
        <v>1724.997519123584</v>
      </c>
      <c r="T42" s="22">
        <v>6.253333333333333</v>
      </c>
      <c r="U42" s="22">
        <v>92.443333333333328</v>
      </c>
      <c r="V42" s="22">
        <v>0.11166666666666668</v>
      </c>
      <c r="W42" s="22">
        <v>1.1666666666666667</v>
      </c>
      <c r="X42" s="22">
        <v>5.2699999999999997E-2</v>
      </c>
      <c r="Y42" s="22">
        <v>1.7000000000000001E-2</v>
      </c>
      <c r="Z42" s="22"/>
      <c r="AA42" s="22">
        <v>0.90800000000000003</v>
      </c>
      <c r="AB42" s="23">
        <v>1.2449999999999999E-2</v>
      </c>
      <c r="AC42" s="23"/>
      <c r="AF42" s="32">
        <f t="shared" si="1"/>
        <v>17.422261852782974</v>
      </c>
      <c r="AG42" s="38">
        <f t="shared" si="2"/>
        <v>183.06010928961749</v>
      </c>
      <c r="AH42" s="32">
        <f t="shared" si="0"/>
        <v>12.554834502134359</v>
      </c>
      <c r="AI42" s="32">
        <f t="shared" si="3"/>
        <v>9.3192342902554426</v>
      </c>
    </row>
    <row r="43" spans="1:35">
      <c r="A43" s="25" t="s">
        <v>785</v>
      </c>
      <c r="B43" s="26" t="s">
        <v>41</v>
      </c>
      <c r="C43" s="31">
        <v>89.190437088601726</v>
      </c>
      <c r="D43" s="22">
        <v>1.17</v>
      </c>
      <c r="E43" s="31">
        <v>15.520000000000001</v>
      </c>
      <c r="F43" s="31">
        <v>67.146666666666661</v>
      </c>
      <c r="G43" s="34">
        <v>290223.23682401923</v>
      </c>
      <c r="H43" s="34">
        <v>303.75333333333333</v>
      </c>
      <c r="I43" s="34">
        <v>189157.1</v>
      </c>
      <c r="J43" s="31">
        <v>34.355000000000004</v>
      </c>
      <c r="K43" s="34">
        <v>2532.8640771505102</v>
      </c>
      <c r="L43" s="22">
        <v>5.38</v>
      </c>
      <c r="M43" s="31">
        <v>17.309999999999999</v>
      </c>
      <c r="N43" s="22">
        <v>6.4266666666666667</v>
      </c>
      <c r="O43" s="22">
        <v>517.89666666666665</v>
      </c>
      <c r="P43" s="22">
        <v>1274.3800747977991</v>
      </c>
      <c r="Q43" s="22">
        <v>80817.744719838985</v>
      </c>
      <c r="R43" s="22">
        <v>153.57</v>
      </c>
      <c r="S43" s="20">
        <v>2528.2822717055242</v>
      </c>
      <c r="T43" s="22">
        <v>6.3266666666666671</v>
      </c>
      <c r="U43" s="22">
        <v>85.843333333333348</v>
      </c>
      <c r="V43" s="22">
        <v>0.15866666666666665</v>
      </c>
      <c r="W43" s="22">
        <v>1.165</v>
      </c>
      <c r="X43" s="22">
        <v>7.3566666666666655E-2</v>
      </c>
      <c r="Y43" s="22">
        <v>1.5800000000000002E-2</v>
      </c>
      <c r="Z43" s="22"/>
      <c r="AA43" s="22">
        <v>0.84433333333333327</v>
      </c>
      <c r="AB43" s="23"/>
      <c r="AC43" s="23"/>
      <c r="AF43" s="32">
        <f t="shared" si="1"/>
        <v>14.845416939360062</v>
      </c>
      <c r="AG43" s="38">
        <f t="shared" si="2"/>
        <v>294.91945477075586</v>
      </c>
      <c r="AH43" s="32">
        <f t="shared" si="0"/>
        <v>8.3385556607900391</v>
      </c>
      <c r="AI43" s="32">
        <f t="shared" si="3"/>
        <v>10.621842224243693</v>
      </c>
    </row>
    <row r="44" spans="1:35">
      <c r="A44" s="25" t="s">
        <v>786</v>
      </c>
      <c r="B44" s="26" t="s">
        <v>41</v>
      </c>
      <c r="C44" s="31">
        <v>90.325393754508994</v>
      </c>
      <c r="D44" s="22">
        <v>1.4350000000000001</v>
      </c>
      <c r="E44" s="31">
        <v>13.280000000000001</v>
      </c>
      <c r="F44" s="31">
        <v>63.116666666666667</v>
      </c>
      <c r="G44" s="34">
        <v>294984.45649441081</v>
      </c>
      <c r="H44" s="34">
        <v>287.46333333333331</v>
      </c>
      <c r="I44" s="34">
        <v>189936.18333333335</v>
      </c>
      <c r="J44" s="31">
        <v>27.204999999999998</v>
      </c>
      <c r="K44" s="34">
        <v>2557.878253984672</v>
      </c>
      <c r="L44" s="22">
        <v>5.2650000000000006</v>
      </c>
      <c r="M44" s="31">
        <v>15.805</v>
      </c>
      <c r="N44" s="22">
        <v>6.6466666666666674</v>
      </c>
      <c r="O44" s="22">
        <v>658.20666666666659</v>
      </c>
      <c r="P44" s="22">
        <v>1170.2333130178208</v>
      </c>
      <c r="Q44" s="22">
        <v>72595.867527601324</v>
      </c>
      <c r="R44" s="22">
        <v>145.88333333333333</v>
      </c>
      <c r="S44" s="20">
        <v>2707.7422665435843</v>
      </c>
      <c r="T44" s="22">
        <v>7.1066666666666665</v>
      </c>
      <c r="U44" s="22">
        <v>77.835000000000008</v>
      </c>
      <c r="V44" s="22">
        <v>0.127</v>
      </c>
      <c r="W44" s="22">
        <v>1.05</v>
      </c>
      <c r="X44" s="22">
        <v>7.4699999999999989E-2</v>
      </c>
      <c r="Y44" s="22">
        <v>1.0500000000000001E-2</v>
      </c>
      <c r="Z44" s="22"/>
      <c r="AA44" s="22">
        <v>0.89600000000000002</v>
      </c>
      <c r="AB44" s="23"/>
      <c r="AC44" s="23"/>
      <c r="AF44" s="32">
        <f t="shared" si="1"/>
        <v>15.034795567775689</v>
      </c>
      <c r="AG44" s="38">
        <f t="shared" si="2"/>
        <v>241.21557454890785</v>
      </c>
      <c r="AH44" s="32">
        <f t="shared" si="0"/>
        <v>8.8981026704321913</v>
      </c>
      <c r="AI44" s="32">
        <f t="shared" si="3"/>
        <v>10.721684670330131</v>
      </c>
    </row>
    <row r="45" spans="1:35">
      <c r="A45" s="25" t="s">
        <v>787</v>
      </c>
      <c r="B45" s="26" t="s">
        <v>41</v>
      </c>
      <c r="C45" s="31">
        <v>90.59127834782511</v>
      </c>
      <c r="D45" s="22">
        <v>0.97533333333333339</v>
      </c>
      <c r="E45" s="31">
        <v>13.036666666666667</v>
      </c>
      <c r="F45" s="31">
        <v>58.113333333333337</v>
      </c>
      <c r="G45" s="34">
        <v>296357.77024344733</v>
      </c>
      <c r="H45" s="34">
        <v>339.87666666666667</v>
      </c>
      <c r="I45" s="34">
        <v>190403.62</v>
      </c>
      <c r="J45" s="31">
        <v>62.563333333333333</v>
      </c>
      <c r="K45" s="34">
        <v>2560.0223262847426</v>
      </c>
      <c r="L45" s="22">
        <v>6.19</v>
      </c>
      <c r="M45" s="31">
        <v>18.303333333333331</v>
      </c>
      <c r="N45" s="22">
        <v>7.1033333333333344</v>
      </c>
      <c r="O45" s="22">
        <v>618.71</v>
      </c>
      <c r="P45" s="22">
        <v>1168.8989534818827</v>
      </c>
      <c r="Q45" s="22">
        <v>70721.526451609316</v>
      </c>
      <c r="R45" s="22">
        <v>141.79333333333335</v>
      </c>
      <c r="S45" s="20">
        <v>2337.1353018056511</v>
      </c>
      <c r="T45" s="22">
        <v>5.93</v>
      </c>
      <c r="U45" s="22">
        <v>77.573333333333338</v>
      </c>
      <c r="V45" s="22">
        <v>0.1865</v>
      </c>
      <c r="W45" s="22">
        <v>1.1566666666666665</v>
      </c>
      <c r="X45" s="22">
        <v>8.2500000000000004E-2</v>
      </c>
      <c r="Y45" s="22">
        <v>1.15E-2</v>
      </c>
      <c r="Z45" s="22"/>
      <c r="AA45" s="22">
        <v>0.94100000000000006</v>
      </c>
      <c r="AB45" s="23">
        <v>1.3666666666666666E-2</v>
      </c>
      <c r="AC45" s="23"/>
      <c r="AF45" s="32">
        <f t="shared" si="1"/>
        <v>15.068308956882296</v>
      </c>
      <c r="AG45" s="38">
        <f t="shared" si="2"/>
        <v>301.2924071082391</v>
      </c>
      <c r="AH45" s="32">
        <f t="shared" si="0"/>
        <v>7.5322097023961909</v>
      </c>
      <c r="AI45" s="32">
        <f t="shared" si="3"/>
        <v>10.968843183328675</v>
      </c>
    </row>
    <row r="46" spans="1:35">
      <c r="A46" s="25" t="s">
        <v>788</v>
      </c>
      <c r="B46" s="26" t="s">
        <v>41</v>
      </c>
      <c r="C46" s="31">
        <v>88.538195443854008</v>
      </c>
      <c r="D46" s="22">
        <v>0.64900000000000002</v>
      </c>
      <c r="E46" s="31">
        <v>14.083333333333334</v>
      </c>
      <c r="F46" s="31">
        <v>30.933333333333337</v>
      </c>
      <c r="G46" s="34">
        <v>287725.91441629198</v>
      </c>
      <c r="H46" s="34">
        <v>232.63</v>
      </c>
      <c r="I46" s="34">
        <v>188533.84999999998</v>
      </c>
      <c r="J46" s="31">
        <v>28.323333333333334</v>
      </c>
      <c r="K46" s="34">
        <v>2550.2548858066411</v>
      </c>
      <c r="L46" s="22">
        <v>6.0033333333333339</v>
      </c>
      <c r="M46" s="31">
        <v>22.356666666666666</v>
      </c>
      <c r="N46" s="22">
        <v>6.1933333333333325</v>
      </c>
      <c r="O46" s="22">
        <v>295.75333333333333</v>
      </c>
      <c r="P46" s="22">
        <v>1394.6725869626298</v>
      </c>
      <c r="Q46" s="22">
        <v>85583.854134769019</v>
      </c>
      <c r="R46" s="22">
        <v>164.44</v>
      </c>
      <c r="S46" s="20">
        <v>1672.7956971808196</v>
      </c>
      <c r="T46" s="22">
        <v>4.246666666666667</v>
      </c>
      <c r="U46" s="22">
        <v>75.856666666666669</v>
      </c>
      <c r="V46" s="22">
        <v>0.12533333333333332</v>
      </c>
      <c r="W46" s="22">
        <v>0.9</v>
      </c>
      <c r="X46" s="22">
        <v>4.9999999999999996E-2</v>
      </c>
      <c r="Y46" s="22">
        <v>1.3200000000000002E-2</v>
      </c>
      <c r="Z46" s="22"/>
      <c r="AA46" s="22">
        <v>0.92800000000000005</v>
      </c>
      <c r="AB46" s="23">
        <v>7.4000000000000003E-3</v>
      </c>
      <c r="AC46" s="23"/>
      <c r="AF46" s="32">
        <f t="shared" si="1"/>
        <v>18.385629744201296</v>
      </c>
      <c r="AG46" s="38">
        <f t="shared" si="2"/>
        <v>208.77290394225426</v>
      </c>
      <c r="AH46" s="32">
        <f t="shared" si="0"/>
        <v>10.96270853203216</v>
      </c>
      <c r="AI46" s="32">
        <f t="shared" si="3"/>
        <v>8.8634319444430574</v>
      </c>
    </row>
    <row r="47" spans="1:35">
      <c r="A47" s="25" t="s">
        <v>789</v>
      </c>
      <c r="B47" s="26" t="s">
        <v>41</v>
      </c>
      <c r="C47" s="31">
        <v>87.837530418770427</v>
      </c>
      <c r="D47" s="22">
        <v>0.75666666666666671</v>
      </c>
      <c r="E47" s="31">
        <v>13.75</v>
      </c>
      <c r="F47" s="31">
        <v>33.366666666666667</v>
      </c>
      <c r="G47" s="34">
        <v>284607.61579380906</v>
      </c>
      <c r="H47" s="34">
        <v>206.15</v>
      </c>
      <c r="I47" s="34">
        <v>188378.04666666663</v>
      </c>
      <c r="J47" s="31">
        <v>21.515000000000001</v>
      </c>
      <c r="K47" s="34">
        <v>2628.1561793758869</v>
      </c>
      <c r="L47" s="22">
        <v>6.3233333333333333</v>
      </c>
      <c r="M47" s="31">
        <v>26.864999999999998</v>
      </c>
      <c r="N47" s="22">
        <v>5.6533333333333333</v>
      </c>
      <c r="O47" s="22">
        <v>269.44666666666666</v>
      </c>
      <c r="P47" s="22">
        <v>1501.4213498376876</v>
      </c>
      <c r="Q47" s="22">
        <v>90547.722856617926</v>
      </c>
      <c r="R47" s="22">
        <v>168.59666666666666</v>
      </c>
      <c r="S47" s="20">
        <v>1537.4864970207193</v>
      </c>
      <c r="T47" s="22">
        <v>4.2</v>
      </c>
      <c r="U47" s="22">
        <v>79.576666666666668</v>
      </c>
      <c r="V47" s="22">
        <v>0.108</v>
      </c>
      <c r="W47" s="22">
        <v>0.98666666666666669</v>
      </c>
      <c r="X47" s="22">
        <v>6.4799999999999996E-2</v>
      </c>
      <c r="Y47" s="22">
        <v>1.5833333333333335E-2</v>
      </c>
      <c r="Z47" s="22"/>
      <c r="AA47" s="22">
        <v>0.876</v>
      </c>
      <c r="AB47" s="23">
        <v>2.2499999999999999E-2</v>
      </c>
      <c r="AC47" s="23"/>
      <c r="AF47" s="32">
        <f t="shared" si="1"/>
        <v>18.867607965119852</v>
      </c>
      <c r="AG47" s="38">
        <f t="shared" si="2"/>
        <v>170.79599367422247</v>
      </c>
      <c r="AH47" s="32">
        <f t="shared" si="0"/>
        <v>12.748756630491812</v>
      </c>
      <c r="AI47" s="32">
        <f t="shared" si="3"/>
        <v>8.7883675211441936</v>
      </c>
    </row>
    <row r="48" spans="1:35">
      <c r="A48" s="25" t="s">
        <v>790</v>
      </c>
      <c r="B48" s="26" t="s">
        <v>41</v>
      </c>
      <c r="C48" s="31">
        <v>88.354474567607028</v>
      </c>
      <c r="D48" s="22">
        <v>0.88933333333333342</v>
      </c>
      <c r="E48" s="31">
        <v>19.87</v>
      </c>
      <c r="F48" s="31">
        <v>35.476666666666667</v>
      </c>
      <c r="G48" s="34">
        <v>286653.71659173683</v>
      </c>
      <c r="H48" s="34">
        <v>260.24</v>
      </c>
      <c r="I48" s="34">
        <v>188533.82666666666</v>
      </c>
      <c r="J48" s="31">
        <v>33.334999999999994</v>
      </c>
      <c r="K48" s="34">
        <v>2678.8992238108999</v>
      </c>
      <c r="L48" s="22">
        <v>6.4933333333333332</v>
      </c>
      <c r="M48" s="31">
        <v>22.636666666666667</v>
      </c>
      <c r="N48" s="22">
        <v>6.46</v>
      </c>
      <c r="O48" s="22">
        <v>350.34</v>
      </c>
      <c r="P48" s="22">
        <v>1476.3353905620486</v>
      </c>
      <c r="Q48" s="22">
        <v>86811.736683722047</v>
      </c>
      <c r="R48" s="22">
        <v>164.12</v>
      </c>
      <c r="S48" s="20">
        <v>1898.4841711522733</v>
      </c>
      <c r="T48" s="22">
        <v>5.56</v>
      </c>
      <c r="U48" s="22">
        <v>75.766666666666666</v>
      </c>
      <c r="V48" s="22">
        <v>0.12633333333333333</v>
      </c>
      <c r="W48" s="22">
        <v>0.94000000000000006</v>
      </c>
      <c r="X48" s="22">
        <v>5.9033333333333327E-2</v>
      </c>
      <c r="Y48" s="22">
        <v>9.8500000000000011E-3</v>
      </c>
      <c r="Z48" s="22">
        <v>4.4000000000000003E-3</v>
      </c>
      <c r="AA48" s="22">
        <v>0.88600000000000001</v>
      </c>
      <c r="AB48" s="22"/>
      <c r="AC48" s="23"/>
      <c r="AF48" s="32">
        <f t="shared" si="1"/>
        <v>19.485288920748552</v>
      </c>
      <c r="AG48" s="38">
        <f t="shared" si="2"/>
        <v>194.55852156057492</v>
      </c>
      <c r="AH48" s="32">
        <f t="shared" si="0"/>
        <v>10.2939564394824</v>
      </c>
      <c r="AI48" s="32">
        <f t="shared" si="3"/>
        <v>8.7276985302925709</v>
      </c>
    </row>
    <row r="49" spans="1:35">
      <c r="A49" s="25"/>
      <c r="B49" s="26"/>
      <c r="C49" s="31"/>
      <c r="D49" s="22"/>
      <c r="E49" s="31"/>
      <c r="F49" s="31"/>
      <c r="G49" s="34"/>
      <c r="H49" s="34"/>
      <c r="I49" s="34"/>
      <c r="J49" s="31"/>
      <c r="K49" s="34"/>
      <c r="L49" s="22"/>
      <c r="M49" s="31"/>
      <c r="N49" s="22"/>
      <c r="O49" s="22"/>
      <c r="P49" s="22"/>
      <c r="Q49" s="22"/>
      <c r="R49" s="22"/>
      <c r="S49" s="20"/>
      <c r="T49" s="22"/>
      <c r="U49" s="22"/>
      <c r="V49" s="22"/>
      <c r="W49" s="22"/>
      <c r="X49" s="22"/>
      <c r="Y49" s="22"/>
      <c r="Z49" s="22"/>
      <c r="AA49" s="22"/>
      <c r="AB49" s="22"/>
      <c r="AC49" s="23"/>
      <c r="AF49" s="32"/>
      <c r="AG49" s="38"/>
      <c r="AH49" s="32"/>
      <c r="AI49" s="49"/>
    </row>
    <row r="50" spans="1:35">
      <c r="A50" s="25" t="s">
        <v>791</v>
      </c>
      <c r="B50" s="26" t="s">
        <v>901</v>
      </c>
      <c r="C50" s="31">
        <v>89.47370657226044</v>
      </c>
      <c r="D50" s="22">
        <v>0.9245000000000001</v>
      </c>
      <c r="E50" s="31">
        <v>11.956666666666669</v>
      </c>
      <c r="F50" s="31">
        <v>44.58</v>
      </c>
      <c r="G50" s="34">
        <v>291585.74617990426</v>
      </c>
      <c r="H50" s="34">
        <v>377.49</v>
      </c>
      <c r="I50" s="34">
        <v>189157.15666666665</v>
      </c>
      <c r="J50" s="31">
        <v>24.055</v>
      </c>
      <c r="K50" s="34">
        <v>2233.6468761628275</v>
      </c>
      <c r="L50" s="22">
        <v>6.1333333333333337</v>
      </c>
      <c r="M50" s="31">
        <v>73.05</v>
      </c>
      <c r="N50" s="22">
        <v>8.3949999999999996</v>
      </c>
      <c r="O50" s="22">
        <v>585.77</v>
      </c>
      <c r="P50" s="22">
        <v>1264.9728400694346</v>
      </c>
      <c r="Q50" s="22">
        <v>78819.747398544627</v>
      </c>
      <c r="R50" s="22">
        <v>163.28</v>
      </c>
      <c r="S50" s="20">
        <v>2636.5815739449899</v>
      </c>
      <c r="T50" s="22">
        <v>6.4</v>
      </c>
      <c r="U50" s="22">
        <v>84.506666666666675</v>
      </c>
      <c r="V50" s="22">
        <v>0.22900000000000001</v>
      </c>
      <c r="W50" s="22">
        <v>0.94999999999999984</v>
      </c>
      <c r="X50" s="22">
        <v>0.13600000000000001</v>
      </c>
      <c r="Y50" s="22">
        <v>3.4049999999999997E-2</v>
      </c>
      <c r="Z50" s="22"/>
      <c r="AA50" s="22">
        <v>0.87250000000000005</v>
      </c>
      <c r="AB50" s="22">
        <v>1.7000000000000001E-2</v>
      </c>
      <c r="AC50" s="23"/>
      <c r="AF50" s="32">
        <f t="shared" si="1"/>
        <v>14.968911802651876</v>
      </c>
      <c r="AG50" s="38">
        <f t="shared" si="2"/>
        <v>373.36956521739131</v>
      </c>
      <c r="AH50" s="32">
        <f t="shared" ref="AH50:AH55" si="4">K50/H50</f>
        <v>5.9171021117455496</v>
      </c>
      <c r="AI50" s="32">
        <f t="shared" si="3"/>
        <v>10.721509451098173</v>
      </c>
    </row>
    <row r="51" spans="1:35">
      <c r="A51" s="25" t="s">
        <v>792</v>
      </c>
      <c r="B51" s="26" t="s">
        <v>901</v>
      </c>
      <c r="C51" s="31">
        <v>88.908529567761249</v>
      </c>
      <c r="D51" s="22">
        <v>0.89349999999999996</v>
      </c>
      <c r="E51" s="31">
        <v>11.489999999999998</v>
      </c>
      <c r="F51" s="31">
        <v>43.254999999999995</v>
      </c>
      <c r="G51" s="34">
        <v>288920.72953986819</v>
      </c>
      <c r="H51" s="34">
        <v>376.48999999999995</v>
      </c>
      <c r="I51" s="34">
        <v>188611.80333333334</v>
      </c>
      <c r="J51" s="31">
        <v>34.034999999999997</v>
      </c>
      <c r="K51" s="34">
        <v>2189.3360486280276</v>
      </c>
      <c r="L51" s="22">
        <v>6.4949999999999992</v>
      </c>
      <c r="M51" s="31">
        <v>81.19</v>
      </c>
      <c r="N51" s="22">
        <v>7.8833333333333337</v>
      </c>
      <c r="O51" s="22">
        <v>508.85666666666674</v>
      </c>
      <c r="P51" s="22">
        <v>1333.8257921238469</v>
      </c>
      <c r="Q51" s="22">
        <v>82815.871591940362</v>
      </c>
      <c r="R51" s="22">
        <v>156.35</v>
      </c>
      <c r="S51" s="20">
        <v>2823.0537538201379</v>
      </c>
      <c r="T51" s="22">
        <v>6.6266666666666678</v>
      </c>
      <c r="U51" s="22">
        <v>89.206666666666663</v>
      </c>
      <c r="V51" s="22">
        <v>0.23599999999999999</v>
      </c>
      <c r="W51" s="22">
        <v>1</v>
      </c>
      <c r="X51" s="22">
        <v>0.13150000000000001</v>
      </c>
      <c r="Y51" s="22">
        <v>3.2433333333333335E-2</v>
      </c>
      <c r="Z51" s="22">
        <v>2.0799999999999999E-2</v>
      </c>
      <c r="AA51" s="22">
        <v>0.95849999999999991</v>
      </c>
      <c r="AB51" s="22"/>
      <c r="AC51" s="23"/>
      <c r="AF51" s="32">
        <f t="shared" si="1"/>
        <v>14.952086452326212</v>
      </c>
      <c r="AG51" s="38">
        <f t="shared" si="2"/>
        <v>363.35642802155508</v>
      </c>
      <c r="AH51" s="32">
        <f t="shared" si="4"/>
        <v>5.8151240368350496</v>
      </c>
      <c r="AI51" s="32">
        <f t="shared" si="3"/>
        <v>10.771687232396193</v>
      </c>
    </row>
    <row r="52" spans="1:35">
      <c r="A52" s="25" t="s">
        <v>793</v>
      </c>
      <c r="B52" s="26" t="s">
        <v>901</v>
      </c>
      <c r="C52" s="31">
        <v>88.704714432693834</v>
      </c>
      <c r="D52" s="22">
        <v>0.90500000000000003</v>
      </c>
      <c r="E52" s="31">
        <v>6.2433333333333323</v>
      </c>
      <c r="F52" s="31">
        <v>37.630000000000003</v>
      </c>
      <c r="G52" s="34">
        <v>288246.93743114895</v>
      </c>
      <c r="H52" s="34">
        <v>290.55666666666667</v>
      </c>
      <c r="I52" s="34">
        <v>188378.04333333331</v>
      </c>
      <c r="J52" s="31">
        <v>27.3</v>
      </c>
      <c r="K52" s="34">
        <v>2331.5595111994016</v>
      </c>
      <c r="L52" s="22">
        <v>5.7200000000000006</v>
      </c>
      <c r="M52" s="31">
        <v>57.396666666666668</v>
      </c>
      <c r="N52" s="22">
        <v>7.0449999999999999</v>
      </c>
      <c r="O52" s="22">
        <v>448.80500000000001</v>
      </c>
      <c r="P52" s="22">
        <v>1327.687738258531</v>
      </c>
      <c r="Q52" s="22">
        <v>84334.207050236349</v>
      </c>
      <c r="R52" s="22">
        <v>153.61500000000001</v>
      </c>
      <c r="S52" s="20">
        <v>2747.2182711968194</v>
      </c>
      <c r="T52" s="22">
        <v>4.956666666666667</v>
      </c>
      <c r="U52" s="22">
        <v>81.073333333333338</v>
      </c>
      <c r="V52" s="22">
        <v>0.19999999999999998</v>
      </c>
      <c r="W52" s="22">
        <v>0.87</v>
      </c>
      <c r="X52" s="22">
        <v>0.10550000000000001</v>
      </c>
      <c r="Y52" s="22">
        <v>3.2466666666666665E-2</v>
      </c>
      <c r="Z52" s="22"/>
      <c r="AA52" s="22">
        <v>0.6885</v>
      </c>
      <c r="AB52" s="22">
        <v>1.4499999999999999E-2</v>
      </c>
      <c r="AC52" s="23"/>
      <c r="AF52" s="32">
        <f t="shared" si="1"/>
        <v>16.376380292638732</v>
      </c>
      <c r="AG52" s="38">
        <f t="shared" si="2"/>
        <v>349.6503496503496</v>
      </c>
      <c r="AH52" s="32">
        <f t="shared" si="4"/>
        <v>8.0244571151906161</v>
      </c>
      <c r="AI52" s="32">
        <f t="shared" si="3"/>
        <v>9.6133391382976345</v>
      </c>
    </row>
    <row r="53" spans="1:35">
      <c r="A53" s="25" t="s">
        <v>794</v>
      </c>
      <c r="B53" s="26" t="s">
        <v>901</v>
      </c>
      <c r="C53" s="31">
        <v>88.545947773675877</v>
      </c>
      <c r="D53" s="22">
        <v>0.97333333333333327</v>
      </c>
      <c r="E53" s="31">
        <v>7.31</v>
      </c>
      <c r="F53" s="31">
        <v>34.266666666666666</v>
      </c>
      <c r="G53" s="34">
        <v>287361.6807346096</v>
      </c>
      <c r="H53" s="34">
        <v>329.44</v>
      </c>
      <c r="I53" s="34">
        <v>188689.66666666666</v>
      </c>
      <c r="J53" s="31">
        <v>21.810000000000002</v>
      </c>
      <c r="K53" s="34">
        <v>2110.958294547655</v>
      </c>
      <c r="L53" s="22">
        <v>5.7100000000000009</v>
      </c>
      <c r="M53" s="31">
        <v>51.91</v>
      </c>
      <c r="N53" s="22">
        <v>6.9833333333333334</v>
      </c>
      <c r="O53" s="22">
        <v>495.44000000000005</v>
      </c>
      <c r="P53" s="22">
        <v>1321.5496843932153</v>
      </c>
      <c r="Q53" s="22">
        <v>85409.996951745721</v>
      </c>
      <c r="R53" s="22">
        <v>156.08666666666667</v>
      </c>
      <c r="S53" s="20">
        <v>2799.420093139584</v>
      </c>
      <c r="T53" s="22">
        <v>3.76</v>
      </c>
      <c r="U53" s="22">
        <v>91.363333333333344</v>
      </c>
      <c r="V53" s="22">
        <v>0.19950000000000001</v>
      </c>
      <c r="W53" s="22">
        <v>0.69666666666666666</v>
      </c>
      <c r="X53" s="22">
        <v>9.3666666666666662E-2</v>
      </c>
      <c r="Y53" s="22">
        <v>2.205E-2</v>
      </c>
      <c r="Z53" s="22"/>
      <c r="AA53" s="22">
        <v>0.94133333333333324</v>
      </c>
      <c r="AB53" s="22"/>
      <c r="AC53" s="23"/>
      <c r="AF53" s="32">
        <f t="shared" si="1"/>
        <v>14.464770889779436</v>
      </c>
      <c r="AG53" s="38">
        <f t="shared" si="2"/>
        <v>349.3870402802101</v>
      </c>
      <c r="AH53" s="32">
        <f t="shared" si="4"/>
        <v>6.4077170184180883</v>
      </c>
      <c r="AI53" s="32">
        <f t="shared" si="3"/>
        <v>10.697030393871936</v>
      </c>
    </row>
    <row r="54" spans="1:35">
      <c r="A54" s="25" t="s">
        <v>795</v>
      </c>
      <c r="B54" s="26" t="s">
        <v>901</v>
      </c>
      <c r="C54" s="31">
        <v>88.965065775703621</v>
      </c>
      <c r="D54" s="22">
        <v>0.96</v>
      </c>
      <c r="E54" s="31">
        <v>7.6466666666666674</v>
      </c>
      <c r="F54" s="31">
        <v>42.59</v>
      </c>
      <c r="G54" s="34">
        <v>288858.61684249522</v>
      </c>
      <c r="H54" s="34">
        <v>371.92666666666668</v>
      </c>
      <c r="I54" s="34">
        <v>188689.66</v>
      </c>
      <c r="J54" s="31">
        <v>23.745000000000001</v>
      </c>
      <c r="K54" s="34">
        <v>2194.1006537392964</v>
      </c>
      <c r="L54" s="22">
        <v>5.8266666666666671</v>
      </c>
      <c r="M54" s="31">
        <v>78.803333333333327</v>
      </c>
      <c r="N54" s="22">
        <v>7.41</v>
      </c>
      <c r="O54" s="22">
        <v>519.39666666666665</v>
      </c>
      <c r="P54" s="22">
        <v>1322.3503001147781</v>
      </c>
      <c r="Q54" s="22">
        <v>82323.837626871406</v>
      </c>
      <c r="R54" s="22">
        <v>167.69333333333336</v>
      </c>
      <c r="S54" s="20">
        <v>2869.5419435104609</v>
      </c>
      <c r="T54" s="22">
        <v>5.8900000000000006</v>
      </c>
      <c r="U54" s="22">
        <v>87.116666666666674</v>
      </c>
      <c r="V54" s="22">
        <v>0.24049999999999999</v>
      </c>
      <c r="W54" s="22">
        <v>0.56000000000000005</v>
      </c>
      <c r="X54" s="22">
        <v>0.12</v>
      </c>
      <c r="Y54" s="22">
        <v>4.3999999999999997E-2</v>
      </c>
      <c r="Z54" s="22"/>
      <c r="AA54" s="22">
        <v>0.90733333333333333</v>
      </c>
      <c r="AB54" s="22">
        <v>1.7000000000000001E-2</v>
      </c>
      <c r="AC54" s="23"/>
      <c r="AF54" s="32">
        <f t="shared" si="1"/>
        <v>15.179073657334357</v>
      </c>
      <c r="AG54" s="38">
        <f t="shared" si="2"/>
        <v>412.75743707093818</v>
      </c>
      <c r="AH54" s="32">
        <f t="shared" si="4"/>
        <v>5.8992829780224501</v>
      </c>
      <c r="AI54" s="32">
        <f t="shared" si="3"/>
        <v>10.582192130245256</v>
      </c>
    </row>
    <row r="55" spans="1:35">
      <c r="A55" s="27" t="s">
        <v>796</v>
      </c>
      <c r="B55" s="26" t="s">
        <v>901</v>
      </c>
      <c r="C55" s="31">
        <v>88.508830711839053</v>
      </c>
      <c r="D55" s="22">
        <v>0.37</v>
      </c>
      <c r="E55" s="31">
        <v>6.3100000000000005</v>
      </c>
      <c r="F55" s="31">
        <v>42.146666666666668</v>
      </c>
      <c r="G55" s="34">
        <v>287026.99581187166</v>
      </c>
      <c r="H55" s="34">
        <v>343.93666666666667</v>
      </c>
      <c r="I55" s="34">
        <v>188222.22999999998</v>
      </c>
      <c r="J55" s="31">
        <v>25.424999999999997</v>
      </c>
      <c r="K55" s="34">
        <v>2243.4143166409285</v>
      </c>
      <c r="L55" s="22">
        <v>6.3900000000000006</v>
      </c>
      <c r="M55" s="31">
        <v>83.495000000000005</v>
      </c>
      <c r="N55" s="22">
        <v>7.32</v>
      </c>
      <c r="O55" s="22">
        <v>464.815</v>
      </c>
      <c r="P55" s="22">
        <v>1375.1909377379316</v>
      </c>
      <c r="Q55" s="22">
        <v>85622.719376875582</v>
      </c>
      <c r="R55" s="22">
        <v>152.4366666666667</v>
      </c>
      <c r="S55" s="20">
        <v>2615.2853082767974</v>
      </c>
      <c r="T55" s="22">
        <v>6.3566666666666665</v>
      </c>
      <c r="U55" s="22">
        <v>90.793333333333337</v>
      </c>
      <c r="V55" s="22">
        <v>0.19433333333333333</v>
      </c>
      <c r="W55" s="22">
        <v>0.74</v>
      </c>
      <c r="X55" s="22">
        <v>0.12233333333333334</v>
      </c>
      <c r="Y55" s="22">
        <v>2.7900000000000001E-2</v>
      </c>
      <c r="Z55" s="22"/>
      <c r="AA55" s="22">
        <v>0.84250000000000003</v>
      </c>
      <c r="AB55" s="22"/>
      <c r="AC55" s="23"/>
      <c r="AF55" s="32">
        <f t="shared" si="1"/>
        <v>15.146386714199995</v>
      </c>
      <c r="AG55" s="38">
        <f t="shared" si="2"/>
        <v>304.12102243088151</v>
      </c>
      <c r="AH55" s="32">
        <f t="shared" si="4"/>
        <v>6.5227541407068994</v>
      </c>
      <c r="AI55" s="32">
        <f t="shared" si="3"/>
        <v>10.603883407825307</v>
      </c>
    </row>
    <row r="56" spans="1:35">
      <c r="A56" s="25"/>
      <c r="B56" s="26"/>
      <c r="C56" s="31"/>
      <c r="D56" s="22"/>
      <c r="E56" s="31"/>
      <c r="F56" s="31"/>
      <c r="G56" s="34"/>
      <c r="H56" s="34"/>
      <c r="I56" s="34"/>
      <c r="J56" s="31"/>
      <c r="K56" s="34"/>
      <c r="L56" s="22"/>
      <c r="M56" s="31"/>
      <c r="N56" s="22"/>
      <c r="O56" s="22"/>
      <c r="P56" s="22"/>
      <c r="Q56" s="22"/>
      <c r="R56" s="22"/>
      <c r="S56" s="20"/>
      <c r="T56" s="22"/>
      <c r="U56" s="22"/>
      <c r="V56" s="22"/>
      <c r="W56" s="22"/>
      <c r="X56" s="22"/>
      <c r="Y56" s="22"/>
      <c r="Z56" s="22"/>
      <c r="AA56" s="22"/>
      <c r="AB56" s="22"/>
      <c r="AC56" s="23"/>
      <c r="AF56" s="32"/>
      <c r="AG56" s="38"/>
      <c r="AH56" s="32"/>
      <c r="AI56" s="32"/>
    </row>
    <row r="57" spans="1:35">
      <c r="A57" s="25" t="s">
        <v>797</v>
      </c>
      <c r="B57" s="26" t="s">
        <v>902</v>
      </c>
      <c r="C57" s="31">
        <v>86.449936861346714</v>
      </c>
      <c r="D57" s="22">
        <v>0.97766666666666657</v>
      </c>
      <c r="E57" s="31">
        <v>13.116666666666665</v>
      </c>
      <c r="F57" s="31">
        <v>38.56666666666667</v>
      </c>
      <c r="G57" s="34">
        <v>278454.6395265364</v>
      </c>
      <c r="H57" s="34">
        <v>236.94</v>
      </c>
      <c r="I57" s="34">
        <v>187038.1</v>
      </c>
      <c r="J57" s="31">
        <v>32.89</v>
      </c>
      <c r="K57" s="34">
        <v>2377.7761807787097</v>
      </c>
      <c r="L57" s="22">
        <v>6.6766666666666667</v>
      </c>
      <c r="M57" s="31">
        <v>41.6</v>
      </c>
      <c r="N57" s="22">
        <v>6.583333333333333</v>
      </c>
      <c r="O57" s="22">
        <v>220.58333333333334</v>
      </c>
      <c r="P57" s="22">
        <v>1592.4246701886743</v>
      </c>
      <c r="Q57" s="22">
        <v>100281.39319139696</v>
      </c>
      <c r="R57" s="22">
        <v>185.56666666666669</v>
      </c>
      <c r="S57" s="20">
        <v>1642.9289831339645</v>
      </c>
      <c r="T57" s="22">
        <v>5.4033333333333333</v>
      </c>
      <c r="U57" s="22">
        <v>108.07000000000001</v>
      </c>
      <c r="V57" s="22">
        <v>0.14966666666666664</v>
      </c>
      <c r="W57" s="22">
        <v>1.22</v>
      </c>
      <c r="X57" s="22">
        <v>8.3566666666666678E-2</v>
      </c>
      <c r="Y57" s="22">
        <v>2.1633333333333334E-2</v>
      </c>
      <c r="Z57" s="22"/>
      <c r="AA57" s="22">
        <v>0.79466666666666663</v>
      </c>
      <c r="AB57" s="22"/>
      <c r="AC57" s="23"/>
      <c r="AF57" s="32">
        <f t="shared" si="1"/>
        <v>14.735122329866515</v>
      </c>
      <c r="AG57" s="38">
        <f t="shared" si="2"/>
        <v>224.16375436844729</v>
      </c>
      <c r="AH57" s="32">
        <f t="shared" ref="AH57:AH67" si="5">K57/H57</f>
        <v>10.035351484674219</v>
      </c>
      <c r="AI57" s="32">
        <f t="shared" si="3"/>
        <v>10.77667516981318</v>
      </c>
    </row>
    <row r="58" spans="1:35">
      <c r="A58" s="25" t="s">
        <v>798</v>
      </c>
      <c r="B58" s="26" t="s">
        <v>902</v>
      </c>
      <c r="C58" s="31">
        <v>85.665034541238981</v>
      </c>
      <c r="D58" s="22">
        <v>1.0249999999999999</v>
      </c>
      <c r="E58" s="31">
        <v>16.36</v>
      </c>
      <c r="F58" s="31">
        <v>33.335000000000001</v>
      </c>
      <c r="G58" s="34">
        <v>275137.94209399796</v>
      </c>
      <c r="H58" s="34">
        <v>210.85</v>
      </c>
      <c r="I58" s="34">
        <v>186508.33</v>
      </c>
      <c r="J58" s="31">
        <v>65.685000000000002</v>
      </c>
      <c r="K58" s="34">
        <v>2123.5844980925176</v>
      </c>
      <c r="L58" s="22">
        <v>5.58</v>
      </c>
      <c r="M58" s="31">
        <v>45.045000000000002</v>
      </c>
      <c r="N58" s="22">
        <v>6.5500000000000007</v>
      </c>
      <c r="O58" s="22">
        <v>281.39</v>
      </c>
      <c r="P58" s="22">
        <v>1555.8632189039668</v>
      </c>
      <c r="Q58" s="22">
        <v>105787.56159143928</v>
      </c>
      <c r="R58" s="22">
        <v>166.9</v>
      </c>
      <c r="S58" s="20">
        <v>2122.3546712252228</v>
      </c>
      <c r="T58" s="22">
        <v>4.8049999999999997</v>
      </c>
      <c r="U58" s="22">
        <v>111.145</v>
      </c>
      <c r="V58" s="22">
        <v>0.16499999999999998</v>
      </c>
      <c r="W58" s="22">
        <v>0.98</v>
      </c>
      <c r="X58" s="22">
        <v>7.0599999999999996E-2</v>
      </c>
      <c r="Y58" s="22">
        <v>1.985E-2</v>
      </c>
      <c r="Z58" s="22"/>
      <c r="AA58" s="22">
        <v>0.73599999999999999</v>
      </c>
      <c r="AB58" s="22">
        <v>0.01</v>
      </c>
      <c r="AC58" s="23"/>
      <c r="AF58" s="32">
        <f t="shared" si="1"/>
        <v>13.99849942781022</v>
      </c>
      <c r="AG58" s="38">
        <f t="shared" si="2"/>
        <v>295.69892473118273</v>
      </c>
      <c r="AH58" s="32">
        <f t="shared" si="5"/>
        <v>10.071541371081421</v>
      </c>
      <c r="AI58" s="32">
        <f t="shared" si="3"/>
        <v>10.506433679722347</v>
      </c>
    </row>
    <row r="59" spans="1:35">
      <c r="A59" s="25" t="s">
        <v>799</v>
      </c>
      <c r="B59" s="26" t="s">
        <v>902</v>
      </c>
      <c r="C59" s="31">
        <v>85.741330426734066</v>
      </c>
      <c r="D59" s="22">
        <v>0.92333333333333334</v>
      </c>
      <c r="E59" s="31">
        <v>17.516666666666669</v>
      </c>
      <c r="F59" s="31">
        <v>36.916666666666664</v>
      </c>
      <c r="G59" s="34">
        <v>275790.02491043159</v>
      </c>
      <c r="H59" s="34">
        <v>211.24</v>
      </c>
      <c r="I59" s="34">
        <v>186040.88666666669</v>
      </c>
      <c r="J59" s="31">
        <v>22.556666666666668</v>
      </c>
      <c r="K59" s="34">
        <v>2117.3905114478675</v>
      </c>
      <c r="L59" s="22">
        <v>5.0466666666666669</v>
      </c>
      <c r="M59" s="31">
        <v>44.683333333333337</v>
      </c>
      <c r="N59" s="22">
        <v>7.16</v>
      </c>
      <c r="O59" s="22">
        <v>289.66333333333336</v>
      </c>
      <c r="P59" s="22">
        <v>1526.2404372061385</v>
      </c>
      <c r="Q59" s="22">
        <v>105379.47654932049</v>
      </c>
      <c r="R59" s="22">
        <v>176.08</v>
      </c>
      <c r="S59" s="20">
        <v>2120.01727621286</v>
      </c>
      <c r="T59" s="22">
        <v>5.1966666666666663</v>
      </c>
      <c r="U59" s="22">
        <v>105.97000000000001</v>
      </c>
      <c r="V59" s="22">
        <v>0.15933333333333333</v>
      </c>
      <c r="W59" s="22">
        <v>0.83000000000000007</v>
      </c>
      <c r="X59" s="22">
        <v>6.239999999999999E-2</v>
      </c>
      <c r="Y59" s="22">
        <v>2.0066666666666667E-2</v>
      </c>
      <c r="Z59" s="22"/>
      <c r="AA59" s="22">
        <v>0.71466666666666667</v>
      </c>
      <c r="AB59" s="22"/>
      <c r="AC59" s="23"/>
      <c r="AF59" s="32">
        <f t="shared" si="1"/>
        <v>14.402570889932418</v>
      </c>
      <c r="AG59" s="38">
        <f t="shared" si="2"/>
        <v>315.71994715984147</v>
      </c>
      <c r="AH59" s="32">
        <f t="shared" si="5"/>
        <v>10.023624841165818</v>
      </c>
      <c r="AI59" s="32">
        <f t="shared" si="3"/>
        <v>10.056037804515297</v>
      </c>
    </row>
    <row r="60" spans="1:35">
      <c r="A60" s="25" t="s">
        <v>800</v>
      </c>
      <c r="B60" s="26" t="s">
        <v>902</v>
      </c>
      <c r="C60" s="31">
        <v>89.376995451709377</v>
      </c>
      <c r="D60" s="22">
        <v>1.2333333333333332</v>
      </c>
      <c r="E60" s="31">
        <v>17.3</v>
      </c>
      <c r="F60" s="31">
        <v>59.51</v>
      </c>
      <c r="G60" s="34">
        <v>291075.37679922458</v>
      </c>
      <c r="H60" s="34">
        <v>200.74</v>
      </c>
      <c r="I60" s="34">
        <v>189390.85333333336</v>
      </c>
      <c r="J60" s="31">
        <v>22.313333333333333</v>
      </c>
      <c r="K60" s="34">
        <v>1886.7836240624567</v>
      </c>
      <c r="L60" s="22">
        <v>3.99</v>
      </c>
      <c r="M60" s="31">
        <v>43.696666666666665</v>
      </c>
      <c r="N60" s="22">
        <v>6.47</v>
      </c>
      <c r="O60" s="22">
        <v>587.01</v>
      </c>
      <c r="P60" s="22">
        <v>1177.3054185582935</v>
      </c>
      <c r="Q60" s="22">
        <v>79490.561477303723</v>
      </c>
      <c r="R60" s="22">
        <v>147.23333333333332</v>
      </c>
      <c r="S60" s="20">
        <v>2767.2159840803652</v>
      </c>
      <c r="T60" s="22">
        <v>5.6933333333333342</v>
      </c>
      <c r="U60" s="22">
        <v>90.983333333333348</v>
      </c>
      <c r="V60" s="22">
        <v>0.18233333333333335</v>
      </c>
      <c r="W60" s="22">
        <v>0.91</v>
      </c>
      <c r="X60" s="22">
        <v>6.9966666666666663E-2</v>
      </c>
      <c r="Y60" s="22">
        <v>2.5999999999999999E-2</v>
      </c>
      <c r="Z60" s="22"/>
      <c r="AA60" s="22">
        <v>0.72633333333333328</v>
      </c>
      <c r="AB60" s="22"/>
      <c r="AC60" s="23"/>
      <c r="AF60" s="32">
        <f t="shared" si="1"/>
        <v>12.939792107253636</v>
      </c>
      <c r="AG60" s="38">
        <f t="shared" si="2"/>
        <v>456.97577276524646</v>
      </c>
      <c r="AH60" s="32">
        <f t="shared" si="5"/>
        <v>9.3991412975114912</v>
      </c>
      <c r="AI60" s="32">
        <f t="shared" si="3"/>
        <v>11.445803330916346</v>
      </c>
    </row>
    <row r="61" spans="1:35">
      <c r="A61" s="25" t="s">
        <v>801</v>
      </c>
      <c r="B61" s="26" t="s">
        <v>902</v>
      </c>
      <c r="C61" s="31">
        <v>87.512214093479614</v>
      </c>
      <c r="D61" s="22">
        <v>1.0083333333333335</v>
      </c>
      <c r="E61" s="31">
        <v>13.206666666666669</v>
      </c>
      <c r="F61" s="31">
        <v>48.623333333333335</v>
      </c>
      <c r="G61" s="34">
        <v>283216.21096786781</v>
      </c>
      <c r="H61" s="34">
        <v>274.16666666666669</v>
      </c>
      <c r="I61" s="34">
        <v>187832.78333333333</v>
      </c>
      <c r="J61" s="31">
        <v>40.489999999999995</v>
      </c>
      <c r="K61" s="34">
        <v>2086.4205782246204</v>
      </c>
      <c r="L61" s="22">
        <v>4.99</v>
      </c>
      <c r="M61" s="31">
        <v>40.176666666666669</v>
      </c>
      <c r="N61" s="22">
        <v>7.0933333333333337</v>
      </c>
      <c r="O61" s="22">
        <v>413.95500000000004</v>
      </c>
      <c r="P61" s="22">
        <v>1333.0251764022839</v>
      </c>
      <c r="Q61" s="22">
        <v>92858.909253887556</v>
      </c>
      <c r="R61" s="22">
        <v>172.72</v>
      </c>
      <c r="S61" s="20">
        <v>2229.3554206800427</v>
      </c>
      <c r="T61" s="22">
        <v>5.0500000000000007</v>
      </c>
      <c r="U61" s="22">
        <v>96.646666666666661</v>
      </c>
      <c r="V61" s="22">
        <v>0.17399999999999999</v>
      </c>
      <c r="W61" s="22">
        <v>0.84499999999999997</v>
      </c>
      <c r="X61" s="22">
        <v>7.22E-2</v>
      </c>
      <c r="Y61" s="22">
        <v>2.123333333333333E-2</v>
      </c>
      <c r="Z61" s="22"/>
      <c r="AA61" s="22">
        <v>0.7456666666666667</v>
      </c>
      <c r="AB61" s="22">
        <v>6.1999999999999998E-3</v>
      </c>
      <c r="AC61" s="23"/>
      <c r="AF61" s="32">
        <f t="shared" si="1"/>
        <v>13.792769294360392</v>
      </c>
      <c r="AG61" s="38">
        <f t="shared" si="2"/>
        <v>348.69739478957911</v>
      </c>
      <c r="AH61" s="32">
        <f t="shared" si="5"/>
        <v>7.6100446622174598</v>
      </c>
      <c r="AI61" s="32">
        <f t="shared" si="3"/>
        <v>10.407904577300485</v>
      </c>
    </row>
    <row r="62" spans="1:35">
      <c r="A62" s="25" t="s">
        <v>802</v>
      </c>
      <c r="B62" s="26" t="s">
        <v>902</v>
      </c>
      <c r="C62" s="31">
        <v>88.447373632617527</v>
      </c>
      <c r="D62" s="22">
        <v>0.93800000000000006</v>
      </c>
      <c r="E62" s="31">
        <v>10.234999999999999</v>
      </c>
      <c r="F62" s="31">
        <v>37.153333333333336</v>
      </c>
      <c r="G62" s="34">
        <v>286716.33181902388</v>
      </c>
      <c r="H62" s="34">
        <v>235.68333333333331</v>
      </c>
      <c r="I62" s="34">
        <v>188892.29333333333</v>
      </c>
      <c r="J62" s="31">
        <v>14.563333333333333</v>
      </c>
      <c r="K62" s="34">
        <v>2368.1278554283899</v>
      </c>
      <c r="L62" s="22">
        <v>5.3133333333333335</v>
      </c>
      <c r="M62" s="31">
        <v>33.646666666666668</v>
      </c>
      <c r="N62" s="22">
        <v>5.84</v>
      </c>
      <c r="O62" s="22">
        <v>328.68499999999995</v>
      </c>
      <c r="P62" s="22">
        <v>1371.3212950837108</v>
      </c>
      <c r="Q62" s="22">
        <v>86047.25737148615</v>
      </c>
      <c r="R62" s="22">
        <v>161.18</v>
      </c>
      <c r="S62" s="20">
        <v>2235.7183293248077</v>
      </c>
      <c r="T62" s="22">
        <v>4.3299999999999992</v>
      </c>
      <c r="U62" s="22">
        <v>81.839999999999989</v>
      </c>
      <c r="V62" s="22">
        <v>0.154</v>
      </c>
      <c r="W62" s="22">
        <v>1.07</v>
      </c>
      <c r="X62" s="22">
        <v>5.0166666666666672E-2</v>
      </c>
      <c r="Y62" s="22">
        <v>2.01E-2</v>
      </c>
      <c r="Z62" s="22"/>
      <c r="AA62" s="22">
        <v>0.61866666666666659</v>
      </c>
      <c r="AB62" s="22"/>
      <c r="AC62" s="23"/>
      <c r="AF62" s="32">
        <f t="shared" si="1"/>
        <v>16.756125306496958</v>
      </c>
      <c r="AG62" s="38">
        <f t="shared" si="2"/>
        <v>289.83688833124216</v>
      </c>
      <c r="AH62" s="32">
        <f t="shared" si="5"/>
        <v>10.047922447189267</v>
      </c>
      <c r="AI62" s="32">
        <f t="shared" si="3"/>
        <v>9.5110527052219176</v>
      </c>
    </row>
    <row r="63" spans="1:35">
      <c r="A63" s="25" t="s">
        <v>803</v>
      </c>
      <c r="B63" s="26" t="s">
        <v>902</v>
      </c>
      <c r="C63" s="31">
        <v>88.467794227829302</v>
      </c>
      <c r="D63" s="22">
        <v>0.87866666666666671</v>
      </c>
      <c r="E63" s="31">
        <v>11.166666666666666</v>
      </c>
      <c r="F63" s="31">
        <v>33.409999999999997</v>
      </c>
      <c r="G63" s="34">
        <v>287542.28998570872</v>
      </c>
      <c r="H63" s="34">
        <v>233.66666666666666</v>
      </c>
      <c r="I63" s="34">
        <v>188409.28333333333</v>
      </c>
      <c r="J63" s="31">
        <v>36.370000000000005</v>
      </c>
      <c r="K63" s="34">
        <v>2389.5685784290999</v>
      </c>
      <c r="L63" s="22">
        <v>5.3533333333333344</v>
      </c>
      <c r="M63" s="31">
        <v>35.823333333333331</v>
      </c>
      <c r="N63" s="22">
        <v>5.7733333333333334</v>
      </c>
      <c r="O63" s="22">
        <v>314.20999999999998</v>
      </c>
      <c r="P63" s="22">
        <v>1397.4747419881</v>
      </c>
      <c r="Q63" s="22">
        <v>86122.655941172867</v>
      </c>
      <c r="R63" s="22">
        <v>157.92999999999998</v>
      </c>
      <c r="S63" s="20">
        <v>2101.9673925062825</v>
      </c>
      <c r="T63" s="22">
        <v>4.0866666666666669</v>
      </c>
      <c r="U63" s="22">
        <v>78.470000000000013</v>
      </c>
      <c r="V63" s="22">
        <v>0.14200000000000002</v>
      </c>
      <c r="W63" s="22">
        <v>0.98333333333333339</v>
      </c>
      <c r="X63" s="22">
        <v>6.0499999999999998E-2</v>
      </c>
      <c r="Y63" s="22">
        <v>1.2766666666666667E-2</v>
      </c>
      <c r="Z63" s="22"/>
      <c r="AA63" s="22">
        <v>0.65433333333333332</v>
      </c>
      <c r="AB63" s="22"/>
      <c r="AC63" s="23"/>
      <c r="AF63" s="32">
        <f t="shared" si="1"/>
        <v>17.809032012082323</v>
      </c>
      <c r="AG63" s="38">
        <f t="shared" si="2"/>
        <v>265.2552926525529</v>
      </c>
      <c r="AH63" s="32">
        <f t="shared" si="5"/>
        <v>10.22639905176505</v>
      </c>
      <c r="AI63" s="32">
        <f t="shared" si="3"/>
        <v>9.1114236018916905</v>
      </c>
    </row>
    <row r="64" spans="1:35">
      <c r="A64" s="25" t="s">
        <v>804</v>
      </c>
      <c r="B64" s="26" t="s">
        <v>902</v>
      </c>
      <c r="C64" s="31">
        <v>87.927854427660492</v>
      </c>
      <c r="D64" s="22">
        <v>1.2833333333333334</v>
      </c>
      <c r="E64" s="31">
        <v>6.6766666666666667</v>
      </c>
      <c r="F64" s="31">
        <v>65.436666666666667</v>
      </c>
      <c r="G64" s="34">
        <v>284683.59831680905</v>
      </c>
      <c r="H64" s="34">
        <v>190.57999999999998</v>
      </c>
      <c r="I64" s="34">
        <v>188222.26</v>
      </c>
      <c r="J64" s="31">
        <v>33.949999999999996</v>
      </c>
      <c r="K64" s="34">
        <v>2000.4194559662183</v>
      </c>
      <c r="L64" s="22">
        <v>4.083333333333333</v>
      </c>
      <c r="M64" s="31">
        <v>32.173333333333332</v>
      </c>
      <c r="N64" s="22">
        <v>6.1766666666666659</v>
      </c>
      <c r="O64" s="22">
        <v>588.7833333333333</v>
      </c>
      <c r="P64" s="22">
        <v>1314.0105530151643</v>
      </c>
      <c r="Q64" s="22">
        <v>89807.080892874044</v>
      </c>
      <c r="R64" s="22">
        <v>156.66666666666666</v>
      </c>
      <c r="S64" s="20">
        <v>2370.3133254533532</v>
      </c>
      <c r="T64" s="22">
        <v>5.7166666666666659</v>
      </c>
      <c r="U64" s="22">
        <v>89.534999999999997</v>
      </c>
      <c r="V64" s="22">
        <v>0.11766666666666666</v>
      </c>
      <c r="W64" s="22">
        <v>0.89500000000000002</v>
      </c>
      <c r="X64" s="22">
        <v>8.2833333333333328E-2</v>
      </c>
      <c r="Y64" s="22">
        <v>2.7499999999999997E-2</v>
      </c>
      <c r="Z64" s="22"/>
      <c r="AA64" s="22">
        <v>0.66900000000000004</v>
      </c>
      <c r="AB64" s="22"/>
      <c r="AC64" s="23"/>
      <c r="AF64" s="32">
        <f t="shared" si="1"/>
        <v>14.675942961022665</v>
      </c>
      <c r="AG64" s="38">
        <f t="shared" si="2"/>
        <v>288.16326530612247</v>
      </c>
      <c r="AH64" s="32">
        <f t="shared" si="5"/>
        <v>10.496481561371699</v>
      </c>
      <c r="AI64" s="32">
        <f t="shared" si="3"/>
        <v>9.9697038484973586</v>
      </c>
    </row>
    <row r="65" spans="1:35">
      <c r="A65" s="25" t="s">
        <v>805</v>
      </c>
      <c r="B65" s="26" t="s">
        <v>902</v>
      </c>
      <c r="C65" s="31">
        <v>88.745369417434603</v>
      </c>
      <c r="D65" s="22">
        <v>1.4466666666666665</v>
      </c>
      <c r="E65" s="31">
        <v>6.9533333333333331</v>
      </c>
      <c r="F65" s="31">
        <v>84.5</v>
      </c>
      <c r="G65" s="34">
        <v>287982.68710116018</v>
      </c>
      <c r="H65" s="34">
        <v>284.51</v>
      </c>
      <c r="I65" s="34">
        <v>188845.51666666669</v>
      </c>
      <c r="J65" s="31">
        <v>26.916666666666668</v>
      </c>
      <c r="K65" s="34">
        <v>1848.1903226611789</v>
      </c>
      <c r="L65" s="22">
        <v>4.43</v>
      </c>
      <c r="M65" s="31">
        <v>48.21</v>
      </c>
      <c r="N65" s="22">
        <v>7.3766666666666678</v>
      </c>
      <c r="O65" s="22">
        <v>773.09666666666669</v>
      </c>
      <c r="P65" s="22">
        <v>1220.1383596619103</v>
      </c>
      <c r="Q65" s="22">
        <v>83915.343380973325</v>
      </c>
      <c r="R65" s="22">
        <v>150.82000000000002</v>
      </c>
      <c r="S65" s="20">
        <v>2706.0801189792373</v>
      </c>
      <c r="T65" s="22">
        <v>5.0733333333333333</v>
      </c>
      <c r="U65" s="22">
        <v>92.443333333333328</v>
      </c>
      <c r="V65" s="22">
        <v>0.19566666666666666</v>
      </c>
      <c r="W65" s="22">
        <v>0.95000000000000007</v>
      </c>
      <c r="X65" s="22">
        <v>8.5833333333333331E-2</v>
      </c>
      <c r="Y65" s="22"/>
      <c r="Z65" s="22"/>
      <c r="AA65" s="22">
        <v>0.83499999999999996</v>
      </c>
      <c r="AB65" s="22">
        <v>1.7000000000000001E-2</v>
      </c>
      <c r="AC65" s="23"/>
      <c r="AF65" s="32">
        <f t="shared" si="1"/>
        <v>13.198770702721419</v>
      </c>
      <c r="AG65" s="38">
        <f t="shared" si="2"/>
        <v>441.68547780285928</v>
      </c>
      <c r="AH65" s="32">
        <f t="shared" si="5"/>
        <v>6.4960469672812167</v>
      </c>
      <c r="AI65" s="32">
        <f t="shared" si="3"/>
        <v>11.016261104199165</v>
      </c>
    </row>
    <row r="66" spans="1:35">
      <c r="A66" s="25" t="s">
        <v>912</v>
      </c>
      <c r="B66" s="26" t="s">
        <v>902</v>
      </c>
      <c r="C66" s="31">
        <v>86.482007341698804</v>
      </c>
      <c r="D66" s="22">
        <v>1.4433333333333334</v>
      </c>
      <c r="E66" s="31">
        <v>7.9266666666666667</v>
      </c>
      <c r="F66" s="31">
        <v>55.25333333333333</v>
      </c>
      <c r="G66" s="34">
        <v>278591.72968708124</v>
      </c>
      <c r="H66" s="34">
        <v>246.53666666666666</v>
      </c>
      <c r="I66" s="34">
        <v>186664.13666666669</v>
      </c>
      <c r="J66" s="31">
        <v>35.35</v>
      </c>
      <c r="K66" s="34">
        <v>1987.7932524213559</v>
      </c>
      <c r="L66" s="22">
        <v>5.083333333333333</v>
      </c>
      <c r="M66" s="31">
        <v>54.923333333333339</v>
      </c>
      <c r="N66" s="22">
        <v>7.03</v>
      </c>
      <c r="O66" s="22">
        <v>420.08333333333331</v>
      </c>
      <c r="P66" s="22">
        <v>1435.2371168551517</v>
      </c>
      <c r="Q66" s="22">
        <v>100056.49299040704</v>
      </c>
      <c r="R66" s="22">
        <v>171.67666666666665</v>
      </c>
      <c r="S66" s="20">
        <v>2651.904496803812</v>
      </c>
      <c r="T66" s="22">
        <v>4.93</v>
      </c>
      <c r="U66" s="22">
        <v>115.56333333333333</v>
      </c>
      <c r="V66" s="22">
        <v>0.16666666666666666</v>
      </c>
      <c r="W66" s="22">
        <v>0.8633333333333334</v>
      </c>
      <c r="X66" s="22">
        <v>9.113333333333333E-2</v>
      </c>
      <c r="Y66" s="22">
        <v>3.6566666666666664E-2</v>
      </c>
      <c r="Z66" s="22"/>
      <c r="AA66" s="22">
        <v>0.94</v>
      </c>
      <c r="AB66" s="22"/>
      <c r="AC66" s="23"/>
      <c r="AF66" s="32">
        <f t="shared" si="1"/>
        <v>12.419485276660577</v>
      </c>
      <c r="AG66" s="38">
        <f t="shared" si="2"/>
        <v>327.86885245901641</v>
      </c>
      <c r="AH66" s="32">
        <f t="shared" si="5"/>
        <v>8.0628706443450842</v>
      </c>
      <c r="AI66" s="32">
        <f t="shared" si="3"/>
        <v>11.549808501124762</v>
      </c>
    </row>
    <row r="67" spans="1:35">
      <c r="A67" s="27" t="s">
        <v>913</v>
      </c>
      <c r="B67" s="26" t="s">
        <v>902</v>
      </c>
      <c r="C67" s="31">
        <v>86.647134932653685</v>
      </c>
      <c r="D67" s="22">
        <v>1.0333333333333332</v>
      </c>
      <c r="E67" s="31">
        <v>8.32</v>
      </c>
      <c r="F67" s="31">
        <v>45.24666666666667</v>
      </c>
      <c r="G67" s="34">
        <v>279140.29134122655</v>
      </c>
      <c r="H67" s="34">
        <v>283.29000000000002</v>
      </c>
      <c r="I67" s="34">
        <v>186819.93666666668</v>
      </c>
      <c r="J67" s="31">
        <v>39.54</v>
      </c>
      <c r="K67" s="34">
        <v>2077.8442890243368</v>
      </c>
      <c r="L67" s="22">
        <v>5.4766666666666666</v>
      </c>
      <c r="M67" s="31">
        <v>85.543333333333337</v>
      </c>
      <c r="N67" s="22">
        <v>7.7</v>
      </c>
      <c r="O67" s="22">
        <v>401.15666666666669</v>
      </c>
      <c r="P67" s="22">
        <v>1434.9702449479639</v>
      </c>
      <c r="Q67" s="22">
        <v>98840.01091247196</v>
      </c>
      <c r="R67" s="22">
        <v>167.14</v>
      </c>
      <c r="S67" s="20">
        <v>2675.7978680412957</v>
      </c>
      <c r="T67" s="22">
        <v>4.5166666666666666</v>
      </c>
      <c r="U67" s="22">
        <v>114.89999999999999</v>
      </c>
      <c r="V67" s="22">
        <v>0.21333333333333335</v>
      </c>
      <c r="W67" s="22">
        <v>0.62000000000000011</v>
      </c>
      <c r="X67" s="22">
        <v>8.9333333333333334E-2</v>
      </c>
      <c r="Y67" s="22">
        <v>3.85E-2</v>
      </c>
      <c r="Z67" s="22">
        <v>1.17E-2</v>
      </c>
      <c r="AA67" s="22">
        <v>0.92833333333333334</v>
      </c>
      <c r="AB67" s="22">
        <v>3.4000000000000002E-2</v>
      </c>
      <c r="AC67" s="23"/>
      <c r="AF67" s="32">
        <f t="shared" si="1"/>
        <v>12.488862009990983</v>
      </c>
      <c r="AG67" s="38">
        <f t="shared" si="2"/>
        <v>389.53134510042605</v>
      </c>
      <c r="AH67" s="32">
        <f t="shared" si="5"/>
        <v>7.3346898550048953</v>
      </c>
      <c r="AI67" s="32">
        <f t="shared" si="3"/>
        <v>11.624846956132977</v>
      </c>
    </row>
    <row r="68" spans="1:35">
      <c r="A68" s="25"/>
      <c r="B68" s="26"/>
      <c r="C68" s="31"/>
      <c r="D68" s="22"/>
      <c r="E68" s="31"/>
      <c r="F68" s="31"/>
      <c r="G68" s="34"/>
      <c r="H68" s="34"/>
      <c r="I68" s="34"/>
      <c r="J68" s="31"/>
      <c r="K68" s="34"/>
      <c r="L68" s="22"/>
      <c r="M68" s="31"/>
      <c r="N68" s="22"/>
      <c r="O68" s="22"/>
      <c r="P68" s="22"/>
      <c r="Q68" s="22"/>
      <c r="R68" s="22"/>
      <c r="S68" s="20"/>
      <c r="T68" s="22"/>
      <c r="U68" s="22"/>
      <c r="V68" s="22"/>
      <c r="W68" s="22"/>
      <c r="X68" s="22"/>
      <c r="Y68" s="22"/>
      <c r="Z68" s="22"/>
      <c r="AA68" s="22"/>
      <c r="AB68" s="22"/>
      <c r="AC68" s="23"/>
      <c r="AF68" s="32"/>
      <c r="AG68" s="38"/>
      <c r="AH68" s="32"/>
      <c r="AI68" s="32"/>
    </row>
    <row r="69" spans="1:35">
      <c r="A69" s="25" t="s">
        <v>806</v>
      </c>
      <c r="B69" s="26" t="s">
        <v>75</v>
      </c>
      <c r="C69" s="31">
        <v>82.748750186251712</v>
      </c>
      <c r="D69" s="22">
        <v>1.4966666666666668</v>
      </c>
      <c r="E69" s="31">
        <v>7.81</v>
      </c>
      <c r="F69" s="31">
        <v>63.204999999999998</v>
      </c>
      <c r="G69" s="34">
        <v>263058.73105665878</v>
      </c>
      <c r="H69" s="34">
        <v>232.1</v>
      </c>
      <c r="I69" s="34">
        <v>183236.24333333332</v>
      </c>
      <c r="J69" s="31">
        <v>61.5</v>
      </c>
      <c r="K69" s="34">
        <v>1563.9816277739938</v>
      </c>
      <c r="L69" s="22">
        <v>4.3033333333333337</v>
      </c>
      <c r="M69" s="31">
        <v>92.350000000000009</v>
      </c>
      <c r="N69" s="22">
        <v>8.8766666666666652</v>
      </c>
      <c r="O69" s="22">
        <v>165.29</v>
      </c>
      <c r="P69" s="22">
        <v>1612.1731913205599</v>
      </c>
      <c r="Q69" s="22">
        <v>126008.36975463641</v>
      </c>
      <c r="R69" s="22">
        <v>190.66666666666666</v>
      </c>
      <c r="S69" s="20">
        <v>2448.0317096144086</v>
      </c>
      <c r="T69" s="22">
        <v>3.9066666666666667</v>
      </c>
      <c r="U69" s="22">
        <v>153.51</v>
      </c>
      <c r="V69" s="22">
        <v>0.20033333333333334</v>
      </c>
      <c r="W69" s="22">
        <v>0.84333333333333327</v>
      </c>
      <c r="X69" s="22">
        <v>0.10833333333333334</v>
      </c>
      <c r="Y69" s="22">
        <v>5.4933333333333334E-2</v>
      </c>
      <c r="Z69" s="22"/>
      <c r="AA69" s="22">
        <v>0.7486666666666667</v>
      </c>
      <c r="AB69" s="22"/>
      <c r="AC69" s="23"/>
      <c r="AF69" s="32">
        <f t="shared" si="1"/>
        <v>10.502072772591752</v>
      </c>
      <c r="AG69" s="38">
        <f t="shared" si="2"/>
        <v>465.53059643687061</v>
      </c>
      <c r="AH69" s="32">
        <f t="shared" ref="AH69:AH82" si="6">K69/H69</f>
        <v>6.7383956388366819</v>
      </c>
      <c r="AI69" s="32">
        <f t="shared" si="3"/>
        <v>12.182524089385076</v>
      </c>
    </row>
    <row r="70" spans="1:35">
      <c r="A70" s="25" t="s">
        <v>807</v>
      </c>
      <c r="B70" s="26" t="s">
        <v>75</v>
      </c>
      <c r="C70" s="31">
        <v>82.751023948608932</v>
      </c>
      <c r="D70" s="22">
        <v>1.5066666666666666</v>
      </c>
      <c r="E70" s="31">
        <v>6.4399999999999995</v>
      </c>
      <c r="F70" s="31">
        <v>52.140000000000008</v>
      </c>
      <c r="G70" s="34">
        <v>263052.49968572496</v>
      </c>
      <c r="H70" s="34">
        <v>270.79666666666668</v>
      </c>
      <c r="I70" s="34">
        <v>183236.25</v>
      </c>
      <c r="J70" s="31">
        <v>47.72</v>
      </c>
      <c r="K70" s="34">
        <v>1575.6549102966019</v>
      </c>
      <c r="L70" s="22">
        <v>4.62</v>
      </c>
      <c r="M70" s="31">
        <v>120.29333333333334</v>
      </c>
      <c r="N70" s="22">
        <v>8.9500000000000011</v>
      </c>
      <c r="O70" s="22">
        <v>163.72666666666666</v>
      </c>
      <c r="P70" s="22">
        <v>1599.6302116827408</v>
      </c>
      <c r="Q70" s="22">
        <v>125985.82791421462</v>
      </c>
      <c r="R70" s="22">
        <v>183.16666666666666</v>
      </c>
      <c r="S70" s="20">
        <v>2288.3097171029654</v>
      </c>
      <c r="T70" s="22">
        <v>3.6199999999999997</v>
      </c>
      <c r="U70" s="22">
        <v>155.19333333333333</v>
      </c>
      <c r="V70" s="22">
        <v>0.21433333333333335</v>
      </c>
      <c r="W70" s="22">
        <v>0.94333333333333336</v>
      </c>
      <c r="X70" s="22">
        <v>0.10933333333333334</v>
      </c>
      <c r="Y70" s="22">
        <v>5.7166666666666664E-2</v>
      </c>
      <c r="Z70" s="22"/>
      <c r="AA70" s="22">
        <v>0.79100000000000004</v>
      </c>
      <c r="AB70" s="22"/>
      <c r="AC70" s="23"/>
      <c r="AF70" s="32">
        <f t="shared" ref="AF70:AF106" si="7">P70/U70</f>
        <v>10.307338448920104</v>
      </c>
      <c r="AG70" s="38">
        <f t="shared" ref="AG70:AG106" si="8">V70/L70*10000</f>
        <v>463.92496392496395</v>
      </c>
      <c r="AH70" s="32">
        <f t="shared" si="6"/>
        <v>5.8185904933465524</v>
      </c>
      <c r="AI70" s="32">
        <f t="shared" ref="AI70:AI106" si="9">U70/Q70*10000</f>
        <v>12.318316742658268</v>
      </c>
    </row>
    <row r="71" spans="1:35">
      <c r="A71" s="25" t="s">
        <v>77</v>
      </c>
      <c r="B71" s="26" t="s">
        <v>75</v>
      </c>
      <c r="C71" s="31">
        <v>85.506649272976844</v>
      </c>
      <c r="D71" s="22">
        <v>1.4100000000000001</v>
      </c>
      <c r="E71" s="31">
        <v>7.9849999999999994</v>
      </c>
      <c r="F71" s="31">
        <v>71.353333333333339</v>
      </c>
      <c r="G71" s="34">
        <v>274445.65688444272</v>
      </c>
      <c r="H71" s="34">
        <v>262.36999999999995</v>
      </c>
      <c r="I71" s="34">
        <v>185885.07333333333</v>
      </c>
      <c r="J71" s="31">
        <v>43.353333333333332</v>
      </c>
      <c r="K71" s="34">
        <v>2148.3604446711156</v>
      </c>
      <c r="L71" s="22">
        <v>5.1000000000000005</v>
      </c>
      <c r="M71" s="31">
        <v>51.575000000000003</v>
      </c>
      <c r="N71" s="22">
        <v>9.2299999999999986</v>
      </c>
      <c r="O71" s="22">
        <v>463.15999999999997</v>
      </c>
      <c r="P71" s="22">
        <v>1517.7005361761339</v>
      </c>
      <c r="Q71" s="22">
        <v>106884.33872368619</v>
      </c>
      <c r="R71" s="22">
        <v>163.91666666666666</v>
      </c>
      <c r="S71" s="20">
        <v>2182.3478098758619</v>
      </c>
      <c r="T71" s="22">
        <v>4.5999999999999996</v>
      </c>
      <c r="U71" s="22">
        <v>108.74</v>
      </c>
      <c r="V71" s="22">
        <v>0.19750000000000001</v>
      </c>
      <c r="W71" s="22">
        <v>1.0466666666666669</v>
      </c>
      <c r="X71" s="22">
        <v>8.6000000000000007E-2</v>
      </c>
      <c r="Y71" s="22">
        <v>2.7E-2</v>
      </c>
      <c r="Z71" s="22"/>
      <c r="AA71" s="22">
        <v>0.755</v>
      </c>
      <c r="AB71" s="22"/>
      <c r="AC71" s="23"/>
      <c r="AF71" s="32">
        <f t="shared" si="7"/>
        <v>13.957150415450929</v>
      </c>
      <c r="AG71" s="38">
        <f t="shared" si="8"/>
        <v>387.25490196078425</v>
      </c>
      <c r="AH71" s="32">
        <f t="shared" si="6"/>
        <v>8.1882854162866039</v>
      </c>
      <c r="AI71" s="32">
        <f t="shared" si="9"/>
        <v>10.173613954904189</v>
      </c>
    </row>
    <row r="72" spans="1:35">
      <c r="A72" s="25" t="s">
        <v>808</v>
      </c>
      <c r="B72" s="26" t="s">
        <v>75</v>
      </c>
      <c r="C72" s="31">
        <v>79.880332140372545</v>
      </c>
      <c r="D72" s="22">
        <v>1.3050000000000002</v>
      </c>
      <c r="E72" s="31">
        <v>8.1850000000000005</v>
      </c>
      <c r="F72" s="31">
        <v>41.669999999999995</v>
      </c>
      <c r="G72" s="34">
        <v>251312.59684633274</v>
      </c>
      <c r="H72" s="34">
        <v>204.19</v>
      </c>
      <c r="I72" s="34">
        <v>181210.67</v>
      </c>
      <c r="J72" s="31">
        <v>32.963333333333331</v>
      </c>
      <c r="K72" s="34">
        <v>1937.0502079863429</v>
      </c>
      <c r="L72" s="22">
        <v>5.833333333333333</v>
      </c>
      <c r="M72" s="31">
        <v>115.22333333333334</v>
      </c>
      <c r="N72" s="22">
        <v>8.2066666666666652</v>
      </c>
      <c r="O72" s="22">
        <v>97.743333333333339</v>
      </c>
      <c r="P72" s="22"/>
      <c r="Q72" s="22">
        <v>145439.95440145649</v>
      </c>
      <c r="R72" s="22">
        <v>197.78666666666666</v>
      </c>
      <c r="S72" s="20">
        <v>1329.1986303635206</v>
      </c>
      <c r="T72" s="22">
        <v>3.063333333333333</v>
      </c>
      <c r="U72" s="22">
        <v>154.33000000000001</v>
      </c>
      <c r="V72" s="22">
        <v>0.18533333333333335</v>
      </c>
      <c r="W72" s="22">
        <v>1.01</v>
      </c>
      <c r="X72" s="22">
        <v>0.11233333333333333</v>
      </c>
      <c r="Y72" s="22">
        <v>3.6249999999999998E-2</v>
      </c>
      <c r="Z72" s="22"/>
      <c r="AA72" s="22">
        <v>0.81566666666666665</v>
      </c>
      <c r="AB72" s="22">
        <v>9.7000000000000003E-3</v>
      </c>
      <c r="AC72" s="23"/>
      <c r="AF72" s="32"/>
      <c r="AG72" s="38">
        <f t="shared" si="8"/>
        <v>317.71428571428578</v>
      </c>
      <c r="AH72" s="32">
        <f t="shared" si="6"/>
        <v>9.4865086830223948</v>
      </c>
      <c r="AI72" s="32">
        <f t="shared" si="9"/>
        <v>10.611251951716406</v>
      </c>
    </row>
    <row r="73" spans="1:35">
      <c r="A73" s="25" t="s">
        <v>809</v>
      </c>
      <c r="B73" s="26" t="s">
        <v>75</v>
      </c>
      <c r="C73" s="31">
        <v>89.02473253358535</v>
      </c>
      <c r="D73" s="22">
        <v>1.1246666666666667</v>
      </c>
      <c r="E73" s="31">
        <v>9.9733333333333345</v>
      </c>
      <c r="F73" s="31">
        <v>57.699999999999996</v>
      </c>
      <c r="G73" s="34">
        <v>289633.31695794995</v>
      </c>
      <c r="H73" s="34">
        <v>215.03</v>
      </c>
      <c r="I73" s="34">
        <v>189312.95000000004</v>
      </c>
      <c r="J73" s="31">
        <v>28.306666666666668</v>
      </c>
      <c r="K73" s="34">
        <v>1906.5567352742221</v>
      </c>
      <c r="L73" s="22">
        <v>3.6566666666666667</v>
      </c>
      <c r="M73" s="31">
        <v>47.063333333333333</v>
      </c>
      <c r="N73" s="22">
        <v>5.63</v>
      </c>
      <c r="O73" s="22">
        <v>679.06666666666661</v>
      </c>
      <c r="P73" s="22">
        <v>1107.5184148287244</v>
      </c>
      <c r="Q73" s="22">
        <v>82042.971477248051</v>
      </c>
      <c r="R73" s="22">
        <v>148.22999999999999</v>
      </c>
      <c r="S73" s="20">
        <v>2677.8755524967291</v>
      </c>
      <c r="T73" s="22">
        <v>5.13</v>
      </c>
      <c r="U73" s="22">
        <v>90.490000000000009</v>
      </c>
      <c r="V73" s="22">
        <v>0.15533333333333335</v>
      </c>
      <c r="W73" s="22">
        <v>1.1100000000000001</v>
      </c>
      <c r="X73" s="22">
        <v>6.6533333333333333E-2</v>
      </c>
      <c r="Y73" s="22">
        <v>2.9499999999999998E-2</v>
      </c>
      <c r="Z73" s="22"/>
      <c r="AA73" s="22">
        <v>0.82933333333333337</v>
      </c>
      <c r="AB73" s="22">
        <v>1.3149999999999998E-2</v>
      </c>
      <c r="AC73" s="23"/>
      <c r="AF73" s="32">
        <f t="shared" si="7"/>
        <v>12.239124929038836</v>
      </c>
      <c r="AG73" s="38">
        <f t="shared" si="8"/>
        <v>424.7948951686418</v>
      </c>
      <c r="AH73" s="32">
        <f t="shared" si="6"/>
        <v>8.8664685638014333</v>
      </c>
      <c r="AI73" s="32">
        <f t="shared" si="9"/>
        <v>11.02958588294117</v>
      </c>
    </row>
    <row r="74" spans="1:35">
      <c r="A74" s="25" t="s">
        <v>810</v>
      </c>
      <c r="B74" s="26" t="s">
        <v>75</v>
      </c>
      <c r="C74" s="31">
        <v>85.159911280391142</v>
      </c>
      <c r="D74" s="22">
        <v>1.218</v>
      </c>
      <c r="E74" s="31">
        <v>9</v>
      </c>
      <c r="F74" s="31">
        <v>40.383333333333333</v>
      </c>
      <c r="G74" s="34">
        <v>272792.1324553481</v>
      </c>
      <c r="H74" s="34">
        <v>202.42999999999998</v>
      </c>
      <c r="I74" s="34">
        <v>186040.89</v>
      </c>
      <c r="J74" s="31">
        <v>36.843333333333334</v>
      </c>
      <c r="K74" s="34">
        <v>2500.7029926494456</v>
      </c>
      <c r="L74" s="22">
        <v>6.1449999999999996</v>
      </c>
      <c r="M74" s="31">
        <v>100.46666666666665</v>
      </c>
      <c r="N74" s="22">
        <v>7.44</v>
      </c>
      <c r="O74" s="22">
        <v>241.01333333333332</v>
      </c>
      <c r="P74" s="22">
        <v>1646.8665392549538</v>
      </c>
      <c r="Q74" s="22">
        <v>109224.80360334278</v>
      </c>
      <c r="R74" s="22">
        <v>177.42333333333332</v>
      </c>
      <c r="S74" s="20">
        <v>1875.1102210286474</v>
      </c>
      <c r="T74" s="22">
        <v>4.8933333333333335</v>
      </c>
      <c r="U74" s="22">
        <v>114.92</v>
      </c>
      <c r="V74" s="22">
        <v>0.17766666666666667</v>
      </c>
      <c r="W74" s="22">
        <v>0.84333333333333327</v>
      </c>
      <c r="X74" s="22">
        <v>9.1600000000000015E-2</v>
      </c>
      <c r="Y74" s="22">
        <v>3.153333333333333E-2</v>
      </c>
      <c r="Z74" s="22"/>
      <c r="AA74" s="22">
        <v>0.76200000000000001</v>
      </c>
      <c r="AB74" s="22">
        <v>1.38E-2</v>
      </c>
      <c r="AC74" s="23"/>
      <c r="AF74" s="32">
        <f t="shared" si="7"/>
        <v>14.330547678863155</v>
      </c>
      <c r="AG74" s="38">
        <f t="shared" si="8"/>
        <v>289.12394901003529</v>
      </c>
      <c r="AH74" s="32">
        <f t="shared" si="6"/>
        <v>12.353420899320485</v>
      </c>
      <c r="AI74" s="32">
        <f t="shared" si="9"/>
        <v>10.52141969669634</v>
      </c>
    </row>
    <row r="75" spans="1:35">
      <c r="A75" s="25" t="s">
        <v>811</v>
      </c>
      <c r="B75" s="26" t="s">
        <v>75</v>
      </c>
      <c r="C75" s="31">
        <v>89.186017869276768</v>
      </c>
      <c r="D75" s="22">
        <v>1.1456666666666666</v>
      </c>
      <c r="E75" s="31">
        <v>8.2100000000000009</v>
      </c>
      <c r="F75" s="31">
        <v>59.776666666666664</v>
      </c>
      <c r="G75" s="34">
        <v>290150.72175742598</v>
      </c>
      <c r="H75" s="34">
        <v>224.38333333333333</v>
      </c>
      <c r="I75" s="34">
        <v>189312.95000000004</v>
      </c>
      <c r="J75" s="31">
        <v>29.756666666666671</v>
      </c>
      <c r="K75" s="34">
        <v>1909.4154983409835</v>
      </c>
      <c r="L75" s="22">
        <v>3.39</v>
      </c>
      <c r="M75" s="31">
        <v>51.303333333333335</v>
      </c>
      <c r="N75" s="22">
        <v>6.3433333333333337</v>
      </c>
      <c r="O75" s="22">
        <v>611.88499999999999</v>
      </c>
      <c r="P75" s="22">
        <v>1107.2515429215366</v>
      </c>
      <c r="Q75" s="22">
        <v>80835.298854190434</v>
      </c>
      <c r="R75" s="22">
        <v>146.54999999999998</v>
      </c>
      <c r="S75" s="20">
        <v>2985.6325624578017</v>
      </c>
      <c r="T75" s="22">
        <v>4.9766666666666666</v>
      </c>
      <c r="U75" s="22">
        <v>87.896666666666661</v>
      </c>
      <c r="V75" s="22">
        <v>0.15233333333333335</v>
      </c>
      <c r="W75" s="22">
        <v>1.0233333333333334</v>
      </c>
      <c r="X75" s="22">
        <v>7.1333333333333346E-2</v>
      </c>
      <c r="Y75" s="22">
        <v>2.4233333333333332E-2</v>
      </c>
      <c r="Z75" s="22"/>
      <c r="AA75" s="22">
        <v>0.78500000000000003</v>
      </c>
      <c r="AB75" s="22">
        <v>1.2E-2</v>
      </c>
      <c r="AC75" s="23"/>
      <c r="AF75" s="32">
        <f t="shared" si="7"/>
        <v>12.597196058874474</v>
      </c>
      <c r="AG75" s="38">
        <f t="shared" si="8"/>
        <v>449.36086529006889</v>
      </c>
      <c r="AH75" s="32">
        <f t="shared" si="6"/>
        <v>8.509613748827082</v>
      </c>
      <c r="AI75" s="32">
        <f t="shared" si="9"/>
        <v>10.873550034770506</v>
      </c>
    </row>
    <row r="76" spans="1:35">
      <c r="A76" s="25" t="s">
        <v>812</v>
      </c>
      <c r="B76" s="26" t="s">
        <v>75</v>
      </c>
      <c r="C76" s="31">
        <v>87.127975397653429</v>
      </c>
      <c r="D76" s="22">
        <v>1.36</v>
      </c>
      <c r="E76" s="31">
        <v>8.7766666666666655</v>
      </c>
      <c r="F76" s="31">
        <v>55.283333333333339</v>
      </c>
      <c r="G76" s="34">
        <v>281201.87006050622</v>
      </c>
      <c r="H76" s="34">
        <v>166.73</v>
      </c>
      <c r="I76" s="34">
        <v>186975.77000000002</v>
      </c>
      <c r="J76" s="31">
        <v>32.78</v>
      </c>
      <c r="K76" s="34">
        <v>2658.4114218324435</v>
      </c>
      <c r="L76" s="22">
        <v>4.5666666666666664</v>
      </c>
      <c r="M76" s="31">
        <v>56.016666666666659</v>
      </c>
      <c r="N76" s="22">
        <v>5.6499999999999995</v>
      </c>
      <c r="O76" s="22">
        <v>458.02</v>
      </c>
      <c r="P76" s="22">
        <v>1435.2371168551517</v>
      </c>
      <c r="Q76" s="22">
        <v>95453.811918535052</v>
      </c>
      <c r="R76" s="22">
        <v>162.38666666666668</v>
      </c>
      <c r="S76" s="20">
        <v>2326.746879528484</v>
      </c>
      <c r="T76" s="22">
        <v>5.1499999999999995</v>
      </c>
      <c r="U76" s="22">
        <v>107.48666666666666</v>
      </c>
      <c r="V76" s="22">
        <v>0.14450000000000002</v>
      </c>
      <c r="W76" s="22">
        <v>0.79</v>
      </c>
      <c r="X76" s="22">
        <v>7.8399999999999997E-2</v>
      </c>
      <c r="Y76" s="22">
        <v>2.6266666666666664E-2</v>
      </c>
      <c r="Z76" s="22">
        <v>6.4999999999999997E-3</v>
      </c>
      <c r="AA76" s="22">
        <v>0.79733333333333334</v>
      </c>
      <c r="AB76" s="22"/>
      <c r="AC76" s="23"/>
      <c r="AF76" s="32">
        <f t="shared" si="7"/>
        <v>13.352699096214895</v>
      </c>
      <c r="AG76" s="38">
        <f t="shared" si="8"/>
        <v>316.42335766423361</v>
      </c>
      <c r="AH76" s="32">
        <f t="shared" si="6"/>
        <v>15.944409655325638</v>
      </c>
      <c r="AI76" s="32">
        <f t="shared" si="9"/>
        <v>11.260594470381239</v>
      </c>
    </row>
    <row r="77" spans="1:35">
      <c r="A77" s="25" t="s">
        <v>956</v>
      </c>
      <c r="B77" s="26" t="s">
        <v>75</v>
      </c>
      <c r="C77" s="31">
        <v>88.665116954269806</v>
      </c>
      <c r="D77" s="22">
        <v>1.5366666666666664</v>
      </c>
      <c r="E77" s="31">
        <v>6.06</v>
      </c>
      <c r="F77" s="31">
        <v>56.283333333333331</v>
      </c>
      <c r="G77" s="34">
        <v>288146.73296629312</v>
      </c>
      <c r="H77" s="34">
        <v>270.33000000000004</v>
      </c>
      <c r="I77" s="34">
        <v>188845.52333333332</v>
      </c>
      <c r="J77" s="31">
        <v>36.26</v>
      </c>
      <c r="K77" s="34">
        <v>1632.1154808651379</v>
      </c>
      <c r="L77" s="22">
        <v>3.686666666666667</v>
      </c>
      <c r="M77" s="31">
        <v>53.865000000000002</v>
      </c>
      <c r="N77" s="22">
        <v>7.1749999999999998</v>
      </c>
      <c r="O77" s="22">
        <v>643.15499999999997</v>
      </c>
      <c r="P77" s="22">
        <v>1134.6059134082705</v>
      </c>
      <c r="Q77">
        <v>84633.339863649788</v>
      </c>
      <c r="R77" s="22">
        <v>149.30666666666664</v>
      </c>
      <c r="S77" s="20">
        <v>2681.3346499682712</v>
      </c>
      <c r="T77" s="22">
        <v>6.7433333333333332</v>
      </c>
      <c r="U77" s="22">
        <v>118.64</v>
      </c>
      <c r="V77" s="22">
        <v>0.22450000000000001</v>
      </c>
      <c r="W77" s="22">
        <v>1.2066666666666668</v>
      </c>
      <c r="X77" s="22">
        <v>9.9000000000000019E-2</v>
      </c>
      <c r="Y77" s="22">
        <v>3.5299999999999998E-2</v>
      </c>
      <c r="Z77" s="22"/>
      <c r="AA77" s="22">
        <v>0.77733333333333332</v>
      </c>
      <c r="AB77" s="22"/>
      <c r="AC77" s="23"/>
      <c r="AF77" s="32">
        <f t="shared" ref="AF77:AF78" si="10">P77/U77</f>
        <v>9.5634348736368047</v>
      </c>
      <c r="AG77" s="38">
        <f t="shared" ref="AG77:AG78" si="11">V77/L77*10000</f>
        <v>608.95117540687158</v>
      </c>
      <c r="AH77" s="32">
        <f t="shared" ref="AH77:AH78" si="12">K77/H77</f>
        <v>6.0374929932495007</v>
      </c>
      <c r="AI77" s="32">
        <f t="shared" ref="AI77:AI78" si="13">U77/Q77*10000</f>
        <v>14.018116287403677</v>
      </c>
    </row>
    <row r="78" spans="1:35">
      <c r="A78" s="25" t="s">
        <v>957</v>
      </c>
      <c r="B78" s="26" t="s">
        <v>75</v>
      </c>
      <c r="C78" s="31">
        <v>83.925971372198205</v>
      </c>
      <c r="D78" s="22">
        <v>1.66</v>
      </c>
      <c r="E78" s="31">
        <v>3.6100000000000003</v>
      </c>
      <c r="F78" s="31">
        <v>40.360000000000007</v>
      </c>
      <c r="G78" s="34">
        <v>268089.85954387108</v>
      </c>
      <c r="H78" s="34">
        <v>175.935</v>
      </c>
      <c r="I78" s="34">
        <v>184638.56333333332</v>
      </c>
      <c r="J78" s="31">
        <v>22.134999999999998</v>
      </c>
      <c r="K78" s="34">
        <v>2237.4585602518423</v>
      </c>
      <c r="L78" s="22">
        <v>6.09</v>
      </c>
      <c r="M78" s="31">
        <v>74.86333333333333</v>
      </c>
      <c r="N78" s="22">
        <v>7.8833333333333329</v>
      </c>
      <c r="O78" s="22">
        <v>197.54333333333332</v>
      </c>
      <c r="P78" s="22">
        <v>1739.2042191418784</v>
      </c>
      <c r="Q78">
        <v>117975.70151605415</v>
      </c>
      <c r="R78" s="22">
        <v>177.76333333333332</v>
      </c>
      <c r="S78" s="20">
        <v>1569.6630950078179</v>
      </c>
      <c r="T78" s="22">
        <v>6.9766666666666666</v>
      </c>
      <c r="U78" s="22">
        <v>163.63</v>
      </c>
      <c r="V78" s="22">
        <v>0.245</v>
      </c>
      <c r="W78" s="22">
        <v>0.82000000000000006</v>
      </c>
      <c r="X78" s="22">
        <v>0.12833333333333333</v>
      </c>
      <c r="Y78" s="22">
        <v>4.1533333333333332E-2</v>
      </c>
      <c r="Z78" s="22"/>
      <c r="AA78" s="22">
        <v>0.82866666666666655</v>
      </c>
      <c r="AB78" s="22"/>
      <c r="AC78" s="23"/>
      <c r="AF78" s="32">
        <f t="shared" si="10"/>
        <v>10.628883573561563</v>
      </c>
      <c r="AG78" s="38">
        <f t="shared" si="11"/>
        <v>402.29885057471262</v>
      </c>
      <c r="AH78" s="32">
        <f t="shared" si="12"/>
        <v>12.717529543591908</v>
      </c>
      <c r="AI78" s="32">
        <f t="shared" si="13"/>
        <v>13.869805213892556</v>
      </c>
    </row>
    <row r="79" spans="1:35">
      <c r="A79" s="25" t="s">
        <v>813</v>
      </c>
      <c r="B79" s="26" t="s">
        <v>75</v>
      </c>
      <c r="C79" s="31">
        <v>86.338533114105829</v>
      </c>
      <c r="D79" s="22">
        <v>0.95500000000000007</v>
      </c>
      <c r="E79" s="31">
        <v>5.6400000000000006</v>
      </c>
      <c r="F79" s="31">
        <v>56.98</v>
      </c>
      <c r="G79" s="34">
        <v>277599.93664876954</v>
      </c>
      <c r="H79" s="34">
        <v>195.31333333333336</v>
      </c>
      <c r="I79" s="34">
        <v>186975.77</v>
      </c>
      <c r="J79" s="31">
        <v>39.1</v>
      </c>
      <c r="K79" s="34">
        <v>2351.3326224111679</v>
      </c>
      <c r="L79" s="22">
        <v>4.54</v>
      </c>
      <c r="M79" s="31">
        <v>74.899999999999991</v>
      </c>
      <c r="N79" s="22">
        <v>6.2133333333333338</v>
      </c>
      <c r="O79" s="22">
        <v>373.72333333333336</v>
      </c>
      <c r="P79" s="22">
        <v>1533.1791067930174</v>
      </c>
      <c r="Q79" s="22">
        <v>100925.51980390957</v>
      </c>
      <c r="R79" s="22">
        <v>160.71</v>
      </c>
      <c r="S79" s="20">
        <v>2160.5321230938116</v>
      </c>
      <c r="T79" s="22">
        <v>3.5</v>
      </c>
      <c r="U79" s="22">
        <v>111.21333333333332</v>
      </c>
      <c r="V79" s="22">
        <v>0.16666666666666666</v>
      </c>
      <c r="W79" s="22">
        <v>1.0249999999999999</v>
      </c>
      <c r="X79" s="22">
        <v>9.8933333333333331E-2</v>
      </c>
      <c r="Y79" s="22">
        <v>4.3799999999999999E-2</v>
      </c>
      <c r="Z79" s="22"/>
      <c r="AA79" s="22">
        <v>0.76933333333333331</v>
      </c>
      <c r="AB79" s="22"/>
      <c r="AC79" s="23"/>
      <c r="AF79" s="32">
        <f t="shared" si="7"/>
        <v>13.785928906543138</v>
      </c>
      <c r="AG79" s="38">
        <f t="shared" si="8"/>
        <v>367.1071953010279</v>
      </c>
      <c r="AH79" s="32">
        <f t="shared" si="6"/>
        <v>12.038771661319423</v>
      </c>
      <c r="AI79" s="32">
        <f t="shared" si="9"/>
        <v>11.019347093719427</v>
      </c>
    </row>
    <row r="80" spans="1:35">
      <c r="A80" s="25" t="s">
        <v>814</v>
      </c>
      <c r="B80" s="26" t="s">
        <v>75</v>
      </c>
      <c r="C80" s="31">
        <v>86.223186419690549</v>
      </c>
      <c r="D80" s="22">
        <v>1.2763333333333333</v>
      </c>
      <c r="E80" s="31">
        <v>5.4866666666666672</v>
      </c>
      <c r="F80" s="31">
        <v>52.65</v>
      </c>
      <c r="G80" s="34">
        <v>277432.09165748651</v>
      </c>
      <c r="H80" s="34">
        <v>164.54666666666665</v>
      </c>
      <c r="I80" s="34">
        <v>186352.51666666669</v>
      </c>
      <c r="J80" s="31">
        <v>33.204999999999998</v>
      </c>
      <c r="K80" s="34">
        <v>2601.4743907527813</v>
      </c>
      <c r="L80" s="22">
        <v>4.6433333333333335</v>
      </c>
      <c r="M80" s="31">
        <v>74</v>
      </c>
      <c r="N80" s="22">
        <v>5.5333333333333341</v>
      </c>
      <c r="O80" s="22">
        <v>337.53333333333336</v>
      </c>
      <c r="P80" s="22">
        <v>1555.8632189039672</v>
      </c>
      <c r="Q80" s="22">
        <v>101852.06717572978</v>
      </c>
      <c r="R80" s="22">
        <v>160.51333333333332</v>
      </c>
      <c r="S80" s="20">
        <v>1980.2929965849635</v>
      </c>
      <c r="T80" s="22">
        <v>4.3149999999999995</v>
      </c>
      <c r="U80" s="22">
        <v>106.24333333333334</v>
      </c>
      <c r="V80" s="22">
        <v>0.1526666666666667</v>
      </c>
      <c r="W80" s="22">
        <v>0.78333333333333333</v>
      </c>
      <c r="X80" s="22">
        <v>8.6199999999999999E-2</v>
      </c>
      <c r="Y80" s="22">
        <v>3.8133333333333332E-2</v>
      </c>
      <c r="Z80" s="22">
        <v>9.4999999999999998E-3</v>
      </c>
      <c r="AA80" s="22">
        <v>0.77733333333333332</v>
      </c>
      <c r="AB80" s="22"/>
      <c r="AC80" s="23"/>
      <c r="AF80" s="32">
        <f t="shared" si="7"/>
        <v>14.6443373912462</v>
      </c>
      <c r="AG80" s="38">
        <f t="shared" si="8"/>
        <v>328.78679109834894</v>
      </c>
      <c r="AH80" s="32">
        <f t="shared" si="6"/>
        <v>15.809948894454147</v>
      </c>
      <c r="AI80" s="32">
        <f t="shared" si="9"/>
        <v>10.43114158400213</v>
      </c>
    </row>
    <row r="81" spans="1:35">
      <c r="A81" s="25" t="s">
        <v>815</v>
      </c>
      <c r="B81" s="26" t="s">
        <v>75</v>
      </c>
      <c r="C81" s="31">
        <v>82.368852444728134</v>
      </c>
      <c r="D81" s="22">
        <v>1.1369999999999998</v>
      </c>
      <c r="E81" s="31">
        <v>5.6349999999999998</v>
      </c>
      <c r="F81" s="31">
        <v>35.693333333333335</v>
      </c>
      <c r="G81" s="34">
        <v>261465.91224117795</v>
      </c>
      <c r="H81" s="34">
        <v>189.77333333333331</v>
      </c>
      <c r="I81" s="34">
        <v>183236.25</v>
      </c>
      <c r="J81" s="31">
        <v>28.594999999999999</v>
      </c>
      <c r="K81" s="34">
        <v>2155.0308918268915</v>
      </c>
      <c r="L81" s="22">
        <v>5.6933333333333325</v>
      </c>
      <c r="M81" s="31">
        <v>87.110000000000014</v>
      </c>
      <c r="N81" s="22">
        <v>7.2033333333333331</v>
      </c>
      <c r="O81" s="22">
        <v>121.98666666666666</v>
      </c>
      <c r="P81" s="22">
        <v>1927.0820418019805</v>
      </c>
      <c r="Q81" s="22">
        <v>128594.20386279236</v>
      </c>
      <c r="R81" s="22">
        <v>193.8</v>
      </c>
      <c r="S81" s="20">
        <v>1402.4370074175481</v>
      </c>
      <c r="T81" s="22">
        <v>3.44</v>
      </c>
      <c r="U81" s="22">
        <v>125.79666666666667</v>
      </c>
      <c r="V81" s="22">
        <v>0.14166666666666666</v>
      </c>
      <c r="W81" s="22">
        <v>0.63</v>
      </c>
      <c r="X81" s="22">
        <v>9.3666666666666662E-2</v>
      </c>
      <c r="Y81" s="22">
        <v>2.816666666666667E-2</v>
      </c>
      <c r="Z81" s="22"/>
      <c r="AA81" s="22">
        <v>0.75800000000000001</v>
      </c>
      <c r="AB81" s="22"/>
      <c r="AC81" s="23"/>
      <c r="AF81" s="32">
        <f t="shared" si="7"/>
        <v>15.319023093897405</v>
      </c>
      <c r="AG81" s="38">
        <f t="shared" si="8"/>
        <v>248.82903981264641</v>
      </c>
      <c r="AH81" s="32">
        <f t="shared" si="6"/>
        <v>11.355815139957626</v>
      </c>
      <c r="AI81" s="32">
        <f t="shared" si="9"/>
        <v>9.782452310283702</v>
      </c>
    </row>
    <row r="82" spans="1:35">
      <c r="A82" s="27" t="s">
        <v>816</v>
      </c>
      <c r="B82" s="28" t="s">
        <v>75</v>
      </c>
      <c r="C82" s="31">
        <v>83.73818737673345</v>
      </c>
      <c r="D82" s="22">
        <v>1.117</v>
      </c>
      <c r="E82" s="31">
        <v>5.31</v>
      </c>
      <c r="F82" s="31">
        <v>44.206666666666656</v>
      </c>
      <c r="G82" s="34">
        <v>266979.46944585041</v>
      </c>
      <c r="H82" s="34">
        <v>190.07000000000002</v>
      </c>
      <c r="I82" s="34">
        <v>184326.93666666668</v>
      </c>
      <c r="J82" s="31">
        <v>56.405000000000001</v>
      </c>
      <c r="K82" s="34">
        <v>2314.4069327988341</v>
      </c>
      <c r="L82" s="22">
        <v>5.4566666666666661</v>
      </c>
      <c r="M82" s="31">
        <v>80.84</v>
      </c>
      <c r="N82" s="22">
        <v>6.68</v>
      </c>
      <c r="O82" s="22">
        <v>243.78666666666666</v>
      </c>
      <c r="P82" s="22">
        <v>1793.6460882081581</v>
      </c>
      <c r="Q82" s="22">
        <v>119127.66729209234</v>
      </c>
      <c r="R82" s="22">
        <v>179.54333333333332</v>
      </c>
      <c r="S82" s="20">
        <v>1505.0226774045723</v>
      </c>
      <c r="T82" s="22">
        <v>3.3699999999999997</v>
      </c>
      <c r="U82" s="22">
        <v>115.51333333333332</v>
      </c>
      <c r="V82" s="22">
        <v>0.13433333333333333</v>
      </c>
      <c r="W82" s="22">
        <v>0.83000000000000007</v>
      </c>
      <c r="X82" s="22">
        <v>8.9866666666666664E-2</v>
      </c>
      <c r="Y82" s="22">
        <v>2.8633333333333334E-2</v>
      </c>
      <c r="Z82" s="22"/>
      <c r="AA82" s="22">
        <v>0.71399999999999997</v>
      </c>
      <c r="AB82" s="22"/>
      <c r="AC82" s="23"/>
      <c r="AF82" s="32">
        <f t="shared" si="7"/>
        <v>15.52761085192034</v>
      </c>
      <c r="AG82" s="38">
        <f t="shared" si="8"/>
        <v>246.18204031765427</v>
      </c>
      <c r="AH82" s="32">
        <f t="shared" si="6"/>
        <v>12.176603003097984</v>
      </c>
      <c r="AI82" s="32">
        <f t="shared" si="9"/>
        <v>9.6965999552482689</v>
      </c>
    </row>
    <row r="83" spans="1:35">
      <c r="A83" s="25"/>
      <c r="B83" s="26"/>
      <c r="C83" s="31"/>
      <c r="D83" s="22"/>
      <c r="E83" s="31"/>
      <c r="F83" s="31"/>
      <c r="G83" s="34"/>
      <c r="H83" s="34"/>
      <c r="I83" s="34"/>
      <c r="J83" s="31"/>
      <c r="K83" s="34"/>
      <c r="L83" s="22"/>
      <c r="M83" s="31"/>
      <c r="N83" s="22"/>
      <c r="O83" s="22"/>
      <c r="P83" s="22"/>
      <c r="Q83" s="22"/>
      <c r="R83" s="22"/>
      <c r="S83" s="20"/>
      <c r="T83" s="22"/>
      <c r="U83" s="22"/>
      <c r="V83" s="22"/>
      <c r="W83" s="22"/>
      <c r="X83" s="22"/>
      <c r="Y83" s="22"/>
      <c r="Z83" s="22"/>
      <c r="AA83" s="22"/>
      <c r="AB83" s="22"/>
      <c r="AC83" s="23"/>
      <c r="AF83" s="32"/>
      <c r="AG83" s="38"/>
      <c r="AH83" s="32"/>
      <c r="AI83" s="32"/>
    </row>
    <row r="84" spans="1:35">
      <c r="A84" s="25" t="s">
        <v>817</v>
      </c>
      <c r="B84" s="26" t="s">
        <v>75</v>
      </c>
      <c r="C84" s="31">
        <v>85.465512620458071</v>
      </c>
      <c r="D84" s="22">
        <v>0.90500000000000003</v>
      </c>
      <c r="E84" s="31">
        <v>5.4066666666666663</v>
      </c>
      <c r="F84" s="31">
        <v>68.444999999999993</v>
      </c>
      <c r="G84" s="34">
        <v>274247.66009831848</v>
      </c>
      <c r="H84" s="34">
        <v>285.27333333333331</v>
      </c>
      <c r="I84" s="34">
        <v>185729.26333333334</v>
      </c>
      <c r="J84" s="31">
        <v>52.74</v>
      </c>
      <c r="K84" s="34">
        <v>1856.5283816058998</v>
      </c>
      <c r="L84" s="22">
        <v>5.1800000000000006</v>
      </c>
      <c r="M84" s="31">
        <v>63.323333333333345</v>
      </c>
      <c r="N84" s="22">
        <v>8.5</v>
      </c>
      <c r="O84" s="22">
        <v>427.02666666666664</v>
      </c>
      <c r="P84" s="22">
        <v>1500.0869903017494</v>
      </c>
      <c r="Q84" s="22">
        <v>107161.83655232697</v>
      </c>
      <c r="R84" s="22">
        <v>164.86333333333332</v>
      </c>
      <c r="S84" s="20">
        <v>2501.0126632279603</v>
      </c>
      <c r="T84" s="22">
        <v>2.6166666666666667</v>
      </c>
      <c r="U84" s="22">
        <v>118.06333333333333</v>
      </c>
      <c r="V84" s="22">
        <v>0.218</v>
      </c>
      <c r="W84" s="22">
        <v>0.92666666666666675</v>
      </c>
      <c r="X84" s="22">
        <v>9.7333333333333341E-2</v>
      </c>
      <c r="Y84" s="22">
        <v>4.2000000000000003E-2</v>
      </c>
      <c r="Z84" s="22"/>
      <c r="AA84" s="22">
        <v>0.85</v>
      </c>
      <c r="AB84" s="22">
        <v>7.1999999999999998E-3</v>
      </c>
      <c r="AC84" s="23"/>
      <c r="AF84" s="32">
        <f t="shared" si="7"/>
        <v>12.705782125145397</v>
      </c>
      <c r="AG84" s="38">
        <f t="shared" si="8"/>
        <v>420.84942084942082</v>
      </c>
      <c r="AH84" s="32">
        <f t="shared" ref="AH84:AH100" si="14">K84/H84</f>
        <v>6.5078931841014462</v>
      </c>
      <c r="AI84" s="32">
        <f t="shared" si="9"/>
        <v>11.017292828467266</v>
      </c>
    </row>
    <row r="85" spans="1:35">
      <c r="A85" s="25" t="s">
        <v>818</v>
      </c>
      <c r="B85" s="26" t="s">
        <v>75</v>
      </c>
      <c r="C85" s="31">
        <v>86.095335221678852</v>
      </c>
      <c r="D85" s="22">
        <v>1.26</v>
      </c>
      <c r="E85" s="31">
        <v>5.3250000000000002</v>
      </c>
      <c r="F85" s="31">
        <v>71.38666666666667</v>
      </c>
      <c r="G85" s="34">
        <v>276546.63394898153</v>
      </c>
      <c r="H85" s="34">
        <v>294.38666666666666</v>
      </c>
      <c r="I85" s="34">
        <v>186508.33</v>
      </c>
      <c r="J85" s="31">
        <v>54.914999999999999</v>
      </c>
      <c r="K85" s="34">
        <v>1824.1290668492718</v>
      </c>
      <c r="L85" s="22">
        <v>5.1800000000000006</v>
      </c>
      <c r="M85" s="31">
        <v>66.013333333333335</v>
      </c>
      <c r="N85" s="22">
        <v>8.4866666666666664</v>
      </c>
      <c r="O85" s="22">
        <v>473.17499999999995</v>
      </c>
      <c r="P85" s="22">
        <v>1423.2278810317077</v>
      </c>
      <c r="Q85" s="22">
        <v>102621.08076621142</v>
      </c>
      <c r="R85" s="22">
        <v>169.52</v>
      </c>
      <c r="S85" s="20">
        <v>2522.3089288961532</v>
      </c>
      <c r="T85" s="22">
        <v>3.5133333333333336</v>
      </c>
      <c r="U85" s="22">
        <v>112.80333333333334</v>
      </c>
      <c r="V85" s="22">
        <v>0.19433333333333333</v>
      </c>
      <c r="W85" s="22">
        <v>0.77333333333333343</v>
      </c>
      <c r="X85" s="22">
        <v>9.0799999999999992E-2</v>
      </c>
      <c r="Y85" s="22">
        <v>4.2066666666666669E-2</v>
      </c>
      <c r="Z85" s="22"/>
      <c r="AA85" s="22">
        <v>0.77833333333333332</v>
      </c>
      <c r="AB85" s="22"/>
      <c r="AC85" s="23"/>
      <c r="AF85" s="32">
        <f t="shared" si="7"/>
        <v>12.616895609157893</v>
      </c>
      <c r="AG85" s="38">
        <f t="shared" si="8"/>
        <v>375.16087516087509</v>
      </c>
      <c r="AH85" s="32">
        <f t="shared" si="14"/>
        <v>6.1963712130846229</v>
      </c>
      <c r="AI85" s="32">
        <f t="shared" si="9"/>
        <v>10.992218410788212</v>
      </c>
    </row>
    <row r="86" spans="1:35">
      <c r="A86" s="25" t="s">
        <v>819</v>
      </c>
      <c r="B86" s="26" t="s">
        <v>75</v>
      </c>
      <c r="C86" s="31">
        <v>88.946209039822421</v>
      </c>
      <c r="D86" s="22">
        <v>1.3633333333333333</v>
      </c>
      <c r="E86" s="31">
        <v>5.3566666666666665</v>
      </c>
      <c r="F86" s="31">
        <v>54.01</v>
      </c>
      <c r="G86" s="34">
        <v>289053.79946110095</v>
      </c>
      <c r="H86" s="34">
        <v>175.44</v>
      </c>
      <c r="I86" s="34">
        <v>188689.70333333337</v>
      </c>
      <c r="J86" s="31">
        <v>38.99</v>
      </c>
      <c r="K86" s="34">
        <v>2316.3127748433417</v>
      </c>
      <c r="L86" s="22">
        <v>5.5500000000000007</v>
      </c>
      <c r="M86" s="31">
        <v>13.61</v>
      </c>
      <c r="N86" s="22">
        <v>7.8</v>
      </c>
      <c r="O86" s="22">
        <v>436.22</v>
      </c>
      <c r="P86" s="22">
        <v>1344.5006684113528</v>
      </c>
      <c r="Q86" s="22">
        <v>82537.337356843418</v>
      </c>
      <c r="R86" s="22">
        <v>149.83666666666667</v>
      </c>
      <c r="S86" s="20">
        <v>2686.4460008753917</v>
      </c>
      <c r="T86" s="22">
        <v>5.8166666666666673</v>
      </c>
      <c r="U86" s="22">
        <v>77.733333333333334</v>
      </c>
      <c r="V86" s="22">
        <v>0.1135</v>
      </c>
      <c r="W86" s="22">
        <v>1.25</v>
      </c>
      <c r="X86" s="22">
        <v>7.3333333333333348E-2</v>
      </c>
      <c r="Y86" s="22">
        <v>1.3950000000000001E-2</v>
      </c>
      <c r="Z86" s="22">
        <v>9.7000000000000003E-3</v>
      </c>
      <c r="AA86" s="22">
        <v>0.84033333333333327</v>
      </c>
      <c r="AB86" s="22">
        <v>1.7999999999999999E-2</v>
      </c>
      <c r="AC86" s="23"/>
      <c r="AF86" s="32">
        <f t="shared" si="7"/>
        <v>17.296320777161483</v>
      </c>
      <c r="AG86" s="38">
        <f t="shared" si="8"/>
        <v>204.5045045045045</v>
      </c>
      <c r="AH86" s="32">
        <f t="shared" si="14"/>
        <v>13.202877193589499</v>
      </c>
      <c r="AI86" s="32">
        <f t="shared" si="9"/>
        <v>9.4179598982288013</v>
      </c>
    </row>
    <row r="87" spans="1:35">
      <c r="A87" s="25" t="s">
        <v>820</v>
      </c>
      <c r="B87" s="26" t="s">
        <v>75</v>
      </c>
      <c r="C87" s="31">
        <v>85.781988583437467</v>
      </c>
      <c r="D87" s="22">
        <v>0.95699999999999985</v>
      </c>
      <c r="E87" s="31">
        <v>5.1133333333333333</v>
      </c>
      <c r="F87" s="31">
        <v>57.233333333333327</v>
      </c>
      <c r="G87" s="34">
        <v>275832.43843517493</v>
      </c>
      <c r="H87" s="34">
        <v>276.11000000000007</v>
      </c>
      <c r="I87" s="34">
        <v>185885.07333333333</v>
      </c>
      <c r="J87" s="31">
        <v>35.42</v>
      </c>
      <c r="K87" s="34">
        <v>2186.4772855612659</v>
      </c>
      <c r="L87" s="22">
        <v>6.3066666666666675</v>
      </c>
      <c r="M87" s="31">
        <v>57.22</v>
      </c>
      <c r="N87" s="22">
        <v>9.0266666666666655</v>
      </c>
      <c r="O87" s="22">
        <v>300.90000000000003</v>
      </c>
      <c r="P87" s="22">
        <v>1589.2222073024227</v>
      </c>
      <c r="Q87" s="22">
        <v>105045.49456881818</v>
      </c>
      <c r="R87" s="22">
        <v>165.86333333333334</v>
      </c>
      <c r="S87" s="20">
        <v>1790.4445794697363</v>
      </c>
      <c r="T87" s="22">
        <v>2.82</v>
      </c>
      <c r="U87" s="22">
        <v>96.216666666666654</v>
      </c>
      <c r="V87" s="22">
        <v>0.18266666666666664</v>
      </c>
      <c r="W87" s="22">
        <v>0.90500000000000003</v>
      </c>
      <c r="X87" s="22">
        <v>0.10333333333333335</v>
      </c>
      <c r="Y87" s="22">
        <v>3.8933333333333341E-2</v>
      </c>
      <c r="Z87" s="22"/>
      <c r="AA87" s="22">
        <v>0.83366666666666667</v>
      </c>
      <c r="AB87" s="22">
        <v>7.0000000000000001E-3</v>
      </c>
      <c r="AC87" s="23"/>
      <c r="AF87" s="32">
        <f t="shared" si="7"/>
        <v>16.517119771028128</v>
      </c>
      <c r="AG87" s="38">
        <f t="shared" si="8"/>
        <v>289.64059196617325</v>
      </c>
      <c r="AH87" s="32">
        <f t="shared" si="14"/>
        <v>7.9188630819646715</v>
      </c>
      <c r="AI87" s="32">
        <f t="shared" si="9"/>
        <v>9.1595234104621674</v>
      </c>
    </row>
    <row r="88" spans="1:35">
      <c r="A88" s="25" t="s">
        <v>821</v>
      </c>
      <c r="B88" s="26" t="s">
        <v>75</v>
      </c>
      <c r="C88" s="31">
        <v>88.227454923440575</v>
      </c>
      <c r="D88" s="22">
        <v>1.335</v>
      </c>
      <c r="E88" s="31">
        <v>5.5299999999999994</v>
      </c>
      <c r="F88" s="31">
        <v>79.849999999999994</v>
      </c>
      <c r="G88" s="34">
        <v>285793.18436696735</v>
      </c>
      <c r="H88" s="34">
        <v>394.21499999999997</v>
      </c>
      <c r="I88" s="34">
        <v>188378.08500000002</v>
      </c>
      <c r="J88" s="31">
        <v>44.41</v>
      </c>
      <c r="K88" s="34">
        <v>2086.1823479690574</v>
      </c>
      <c r="L88" s="22">
        <v>5.4050000000000002</v>
      </c>
      <c r="M88" s="31">
        <v>48.734999999999999</v>
      </c>
      <c r="N88" s="22">
        <v>8.8150000000000013</v>
      </c>
      <c r="O88" s="22">
        <v>616.17000000000007</v>
      </c>
      <c r="P88" s="22">
        <v>1326.0865068154051</v>
      </c>
      <c r="Q88" s="22">
        <v>87620.133719538338</v>
      </c>
      <c r="R88" s="22">
        <v>150.655</v>
      </c>
      <c r="S88" s="20">
        <v>2633.46504726184</v>
      </c>
      <c r="T88" s="22">
        <v>3.2649999999999997</v>
      </c>
      <c r="U88" s="22">
        <v>95.015000000000001</v>
      </c>
      <c r="V88" s="22">
        <v>0.21150000000000002</v>
      </c>
      <c r="W88" s="22">
        <v>0.80499999999999994</v>
      </c>
      <c r="X88" s="22">
        <v>0.10100000000000001</v>
      </c>
      <c r="Y88" s="22">
        <v>2.9149999999999999E-2</v>
      </c>
      <c r="Z88" s="22"/>
      <c r="AA88" s="22">
        <v>0.82150000000000001</v>
      </c>
      <c r="AB88" s="22"/>
      <c r="AC88" s="23"/>
      <c r="AF88" s="32">
        <f t="shared" si="7"/>
        <v>13.956601660952535</v>
      </c>
      <c r="AG88" s="38">
        <f t="shared" si="8"/>
        <v>391.304347826087</v>
      </c>
      <c r="AH88" s="32">
        <f t="shared" si="14"/>
        <v>5.2919912940122966</v>
      </c>
      <c r="AI88" s="32">
        <f t="shared" si="9"/>
        <v>10.843968842153533</v>
      </c>
    </row>
    <row r="89" spans="1:35">
      <c r="A89" s="25" t="s">
        <v>822</v>
      </c>
      <c r="B89" s="26" t="s">
        <v>75</v>
      </c>
      <c r="C89" s="31">
        <v>86.216168753813903</v>
      </c>
      <c r="D89" s="22">
        <v>1.4933333333333334</v>
      </c>
      <c r="E89" s="31">
        <v>5.2133333333333338</v>
      </c>
      <c r="F89" s="31">
        <v>67.053333333333327</v>
      </c>
      <c r="G89" s="34">
        <v>277503.0488813463</v>
      </c>
      <c r="H89" s="34">
        <v>366.63666666666671</v>
      </c>
      <c r="I89" s="34">
        <v>186040.8966666667</v>
      </c>
      <c r="J89" s="31">
        <v>39.484999999999999</v>
      </c>
      <c r="K89" s="34">
        <v>1938.0031290085965</v>
      </c>
      <c r="L89" s="22">
        <v>5.7033333333333331</v>
      </c>
      <c r="M89" s="31">
        <v>55.410000000000004</v>
      </c>
      <c r="N89" s="22">
        <v>8.7833333333333332</v>
      </c>
      <c r="O89" s="22">
        <v>551.94000000000005</v>
      </c>
      <c r="P89" s="22">
        <v>1550.7926526674016</v>
      </c>
      <c r="Q89" s="22">
        <v>101936.79340352205</v>
      </c>
      <c r="R89" s="22">
        <v>155.17333333333332</v>
      </c>
      <c r="S89" s="20">
        <v>2669.3051041180661</v>
      </c>
      <c r="T89" s="22">
        <v>2.33</v>
      </c>
      <c r="U89" s="22">
        <v>102.64999999999999</v>
      </c>
      <c r="V89" s="22">
        <v>0.20850000000000002</v>
      </c>
      <c r="W89" s="22">
        <v>0.85</v>
      </c>
      <c r="X89" s="22">
        <v>0.10799999999999998</v>
      </c>
      <c r="Y89" s="22">
        <v>2.3E-2</v>
      </c>
      <c r="Z89" s="22"/>
      <c r="AA89" s="22">
        <v>0.83966666666666667</v>
      </c>
      <c r="AB89" s="22"/>
      <c r="AC89" s="23"/>
      <c r="AF89" s="32">
        <f t="shared" si="7"/>
        <v>15.107575768800796</v>
      </c>
      <c r="AG89" s="38">
        <f t="shared" si="8"/>
        <v>365.57568673290479</v>
      </c>
      <c r="AH89" s="32">
        <f t="shared" si="14"/>
        <v>5.2858955614784744</v>
      </c>
      <c r="AI89" s="32">
        <f t="shared" si="9"/>
        <v>10.069965571082335</v>
      </c>
    </row>
    <row r="90" spans="1:35">
      <c r="A90" s="25" t="s">
        <v>823</v>
      </c>
      <c r="B90" s="26" t="s">
        <v>95</v>
      </c>
      <c r="C90" s="31">
        <v>88.946311831956393</v>
      </c>
      <c r="D90" s="22">
        <v>1.2366666666666666</v>
      </c>
      <c r="E90" s="31">
        <v>6.79</v>
      </c>
      <c r="F90" s="31">
        <v>59.32</v>
      </c>
      <c r="G90" s="34">
        <v>289141.9432080203</v>
      </c>
      <c r="H90" s="34">
        <v>232.07</v>
      </c>
      <c r="I90" s="34">
        <v>189001.33333333334</v>
      </c>
      <c r="J90" s="31">
        <v>22.033333333333331</v>
      </c>
      <c r="K90" s="34">
        <v>2685.2123255833308</v>
      </c>
      <c r="L90" s="22">
        <v>5.6033333333333344</v>
      </c>
      <c r="M90" s="31">
        <v>28.786666666666665</v>
      </c>
      <c r="N90" s="22">
        <v>6.7299999999999995</v>
      </c>
      <c r="O90" s="22">
        <v>494.35999999999996</v>
      </c>
      <c r="P90" s="22">
        <v>1369.5866276869913</v>
      </c>
      <c r="Q90" s="22">
        <v>82561.822459370524</v>
      </c>
      <c r="R90" s="22">
        <v>150.52666666666667</v>
      </c>
      <c r="S90" s="20">
        <v>1833.2968213630502</v>
      </c>
      <c r="T90" s="22">
        <v>5.7966666666666669</v>
      </c>
      <c r="U90" s="22">
        <v>72.906666666666666</v>
      </c>
      <c r="V90" s="22">
        <v>0.11933333333333333</v>
      </c>
      <c r="W90" s="22">
        <v>0.85333333333333317</v>
      </c>
      <c r="X90" s="22">
        <v>7.4900000000000008E-2</v>
      </c>
      <c r="Y90" s="22">
        <v>2.1299999999999999E-2</v>
      </c>
      <c r="Z90" s="22"/>
      <c r="AA90" s="22">
        <v>0.76633333333333331</v>
      </c>
      <c r="AB90" s="22">
        <v>1.18E-2</v>
      </c>
      <c r="AC90" s="23"/>
      <c r="AF90" s="32">
        <f t="shared" si="7"/>
        <v>18.785478616774753</v>
      </c>
      <c r="AG90" s="38">
        <f t="shared" si="8"/>
        <v>212.96847114812607</v>
      </c>
      <c r="AH90" s="32">
        <f t="shared" si="14"/>
        <v>11.570699899096526</v>
      </c>
      <c r="AI90" s="32">
        <f t="shared" si="9"/>
        <v>8.8305544251454418</v>
      </c>
    </row>
    <row r="91" spans="1:35">
      <c r="A91" s="25" t="s">
        <v>824</v>
      </c>
      <c r="B91" s="26" t="s">
        <v>95</v>
      </c>
      <c r="C91" s="31">
        <v>90.181489576496915</v>
      </c>
      <c r="D91" s="22">
        <v>1.3333333333333333</v>
      </c>
      <c r="E91" s="31">
        <v>8.2800000000000011</v>
      </c>
      <c r="F91" s="31">
        <v>61.366666666666674</v>
      </c>
      <c r="G91" s="34">
        <v>294669.06872037129</v>
      </c>
      <c r="H91" s="34">
        <v>252.75333333333333</v>
      </c>
      <c r="I91" s="34">
        <v>190247.84666666668</v>
      </c>
      <c r="J91" s="31">
        <v>24.774999999999999</v>
      </c>
      <c r="K91" s="34">
        <v>2123.822728348081</v>
      </c>
      <c r="L91" s="22">
        <v>4.7566666666666668</v>
      </c>
      <c r="M91" s="31">
        <v>44.94</v>
      </c>
      <c r="N91" s="22">
        <v>7.1133333333333333</v>
      </c>
      <c r="O91" s="22">
        <v>590.00666666666666</v>
      </c>
      <c r="P91" s="22">
        <v>1208.6628676528417</v>
      </c>
      <c r="Q91" s="22">
        <v>73714.409195427899</v>
      </c>
      <c r="R91" s="22">
        <v>146.33333333333334</v>
      </c>
      <c r="S91" s="20">
        <v>2358.4315674738432</v>
      </c>
      <c r="T91" s="22">
        <v>6.21</v>
      </c>
      <c r="U91" s="22">
        <v>74.160000000000011</v>
      </c>
      <c r="V91" s="22">
        <v>0.13800000000000001</v>
      </c>
      <c r="W91" s="22">
        <v>0.745</v>
      </c>
      <c r="X91" s="22">
        <v>5.9433333333333338E-2</v>
      </c>
      <c r="Y91" s="22">
        <v>3.1533333333333337E-2</v>
      </c>
      <c r="Z91" s="22"/>
      <c r="AA91" s="22">
        <v>0.90633333333333344</v>
      </c>
      <c r="AB91" s="22"/>
      <c r="AC91" s="23"/>
      <c r="AF91" s="32">
        <f t="shared" si="7"/>
        <v>16.298042983452554</v>
      </c>
      <c r="AG91" s="38">
        <f t="shared" si="8"/>
        <v>290.11913104414862</v>
      </c>
      <c r="AH91" s="32">
        <f t="shared" si="14"/>
        <v>8.4027486416852302</v>
      </c>
      <c r="AI91" s="32">
        <f t="shared" si="9"/>
        <v>10.060448263702526</v>
      </c>
    </row>
    <row r="92" spans="1:35">
      <c r="A92" s="25" t="s">
        <v>825</v>
      </c>
      <c r="B92" s="26" t="s">
        <v>95</v>
      </c>
      <c r="C92" s="31">
        <v>89.584521398647041</v>
      </c>
      <c r="D92" s="22">
        <v>1.355</v>
      </c>
      <c r="E92" s="31">
        <v>8.2266666666666666</v>
      </c>
      <c r="F92" s="31">
        <v>59.50333333333333</v>
      </c>
      <c r="G92" s="34">
        <v>292076.81841188553</v>
      </c>
      <c r="H92" s="34">
        <v>241.8</v>
      </c>
      <c r="I92" s="34">
        <v>189624.59666666668</v>
      </c>
      <c r="J92" s="31">
        <v>21.23</v>
      </c>
      <c r="K92" s="34">
        <v>2257.9463622302987</v>
      </c>
      <c r="L92" s="22">
        <v>4.6966666666666663</v>
      </c>
      <c r="M92" s="31">
        <v>34.200000000000003</v>
      </c>
      <c r="N92" s="22">
        <v>7.0250000000000004</v>
      </c>
      <c r="O92" s="22">
        <v>571.20499999999993</v>
      </c>
      <c r="P92" s="22">
        <v>1276.1814601713156</v>
      </c>
      <c r="Q92" s="22">
        <v>78024.82364665861</v>
      </c>
      <c r="R92" s="22">
        <v>144.78</v>
      </c>
      <c r="S92" s="20">
        <v>2261.0401086254024</v>
      </c>
      <c r="T92" s="22">
        <v>6.0949999999999998</v>
      </c>
      <c r="U92" s="22">
        <v>75.49666666666667</v>
      </c>
      <c r="V92" s="22">
        <v>0.14799999999999999</v>
      </c>
      <c r="W92" s="22">
        <v>0.93</v>
      </c>
      <c r="X92" s="22">
        <v>5.5733333333333329E-2</v>
      </c>
      <c r="Y92" s="22">
        <v>1.8450000000000001E-2</v>
      </c>
      <c r="Z92" s="22">
        <v>8.2000000000000007E-3</v>
      </c>
      <c r="AA92" s="22">
        <v>0.91133333333333333</v>
      </c>
      <c r="AB92" s="22"/>
      <c r="AC92" s="23"/>
      <c r="AF92" s="32">
        <f t="shared" si="7"/>
        <v>16.903812002799004</v>
      </c>
      <c r="AG92" s="38">
        <f t="shared" si="8"/>
        <v>315.11710432931153</v>
      </c>
      <c r="AH92" s="32">
        <f t="shared" si="14"/>
        <v>9.3380742854851064</v>
      </c>
      <c r="AI92" s="32">
        <f t="shared" si="9"/>
        <v>9.6759804300947998</v>
      </c>
    </row>
    <row r="93" spans="1:35">
      <c r="A93" s="25" t="s">
        <v>826</v>
      </c>
      <c r="B93" s="26" t="s">
        <v>95</v>
      </c>
      <c r="C93" s="31">
        <v>90.060873725401933</v>
      </c>
      <c r="D93" s="22">
        <v>1.3050000000000002</v>
      </c>
      <c r="E93" s="31">
        <v>6.9433333333333342</v>
      </c>
      <c r="F93" s="31">
        <v>76.19</v>
      </c>
      <c r="G93" s="34">
        <v>293997.9701719911</v>
      </c>
      <c r="H93" s="34">
        <v>309.46333333333337</v>
      </c>
      <c r="I93" s="34">
        <v>189624.59</v>
      </c>
      <c r="J93" s="31">
        <v>81.75</v>
      </c>
      <c r="K93" s="34">
        <v>1980.8369289589034</v>
      </c>
      <c r="L93" s="22">
        <v>4.7866666666666662</v>
      </c>
      <c r="M93" s="31">
        <v>55.77</v>
      </c>
      <c r="N93" s="22">
        <v>6.956666666666667</v>
      </c>
      <c r="O93" s="22">
        <v>582.42000000000007</v>
      </c>
      <c r="P93" s="22">
        <v>1223.9813151254125</v>
      </c>
      <c r="Q93" s="22">
        <v>74549.597338136315</v>
      </c>
      <c r="R93" s="22">
        <v>137.96666666666667</v>
      </c>
      <c r="S93" s="20">
        <v>2672.2658044670584</v>
      </c>
      <c r="T93" s="22">
        <v>4</v>
      </c>
      <c r="U93" s="22">
        <v>73.303333333333327</v>
      </c>
      <c r="V93" s="22">
        <v>0.1476666666666667</v>
      </c>
      <c r="W93" s="22">
        <v>0.73666666666666669</v>
      </c>
      <c r="X93" s="22">
        <v>7.2566666666666668E-2</v>
      </c>
      <c r="Y93" s="22">
        <v>5.2333333333333336E-2</v>
      </c>
      <c r="Z93" s="22"/>
      <c r="AA93" s="22">
        <v>0.8570000000000001</v>
      </c>
      <c r="AB93" s="22"/>
      <c r="AC93" s="23"/>
      <c r="AF93" s="32">
        <f t="shared" si="7"/>
        <v>16.697485086518292</v>
      </c>
      <c r="AG93" s="38">
        <f t="shared" si="8"/>
        <v>308.49582172701963</v>
      </c>
      <c r="AH93" s="32">
        <f t="shared" si="14"/>
        <v>6.4008776342665366</v>
      </c>
      <c r="AI93" s="32">
        <f t="shared" si="9"/>
        <v>9.83282753370883</v>
      </c>
    </row>
    <row r="94" spans="1:35">
      <c r="A94" s="25" t="s">
        <v>827</v>
      </c>
      <c r="B94" s="26" t="s">
        <v>95</v>
      </c>
      <c r="C94" s="31">
        <v>90.763308708867697</v>
      </c>
      <c r="D94" s="22">
        <v>1.3333333333333333</v>
      </c>
      <c r="E94" s="31">
        <v>5.9033333333333333</v>
      </c>
      <c r="F94" s="31">
        <v>69.67</v>
      </c>
      <c r="G94" s="34">
        <v>296765.12099175272</v>
      </c>
      <c r="H94" s="34">
        <v>262.95</v>
      </c>
      <c r="I94" s="34">
        <v>190247.84333333335</v>
      </c>
      <c r="J94" s="31">
        <v>58.330000000000005</v>
      </c>
      <c r="K94" s="34">
        <v>2104.4069625196603</v>
      </c>
      <c r="L94" s="22">
        <v>3.9733333333333332</v>
      </c>
      <c r="M94" s="31">
        <v>37.85</v>
      </c>
      <c r="N94" s="22">
        <v>6.456666666666667</v>
      </c>
      <c r="O94" s="22">
        <v>647.66499999999996</v>
      </c>
      <c r="P94" s="22">
        <v>1143.6795582526502</v>
      </c>
      <c r="Q94" s="22">
        <v>69390.974888091485</v>
      </c>
      <c r="R94" s="22">
        <v>128.87666666666669</v>
      </c>
      <c r="S94" s="20">
        <v>2782.6687622176519</v>
      </c>
      <c r="T94" s="22">
        <v>4.6833333333333327</v>
      </c>
      <c r="U94" s="22">
        <v>66.096666666666664</v>
      </c>
      <c r="V94" s="22">
        <v>0.13700000000000001</v>
      </c>
      <c r="W94" s="22">
        <v>0.83666666666666678</v>
      </c>
      <c r="X94" s="22">
        <v>5.4233333333333335E-2</v>
      </c>
      <c r="Y94" s="22">
        <v>2.4333333333333332E-2</v>
      </c>
      <c r="Z94" s="22"/>
      <c r="AA94" s="22">
        <v>0.71333333333333326</v>
      </c>
      <c r="AB94" s="22">
        <v>7.7999999999999996E-3</v>
      </c>
      <c r="AC94" s="23"/>
      <c r="AF94" s="32">
        <f t="shared" si="7"/>
        <v>17.303135179575122</v>
      </c>
      <c r="AG94" s="38">
        <f t="shared" si="8"/>
        <v>344.79865771812086</v>
      </c>
      <c r="AH94" s="32">
        <f t="shared" si="14"/>
        <v>8.0030688819914833</v>
      </c>
      <c r="AI94" s="32">
        <f t="shared" si="9"/>
        <v>9.5252540799812024</v>
      </c>
    </row>
    <row r="95" spans="1:35">
      <c r="A95" s="25" t="s">
        <v>828</v>
      </c>
      <c r="B95" s="26" t="s">
        <v>95</v>
      </c>
      <c r="C95" s="31">
        <v>82.852937500955136</v>
      </c>
      <c r="D95" s="22">
        <v>1.1993333333333334</v>
      </c>
      <c r="E95" s="31">
        <v>10.375</v>
      </c>
      <c r="F95" s="31">
        <v>43.169999999999995</v>
      </c>
      <c r="G95" s="34">
        <v>263920.67036518757</v>
      </c>
      <c r="H95" s="34">
        <v>241.66500000000002</v>
      </c>
      <c r="I95" s="34">
        <v>183547.88333333333</v>
      </c>
      <c r="J95" s="31">
        <v>81.674999999999997</v>
      </c>
      <c r="K95" s="34">
        <v>1873.6809600064673</v>
      </c>
      <c r="L95" s="22">
        <v>6.8633333333333333</v>
      </c>
      <c r="M95" s="31">
        <v>104.57</v>
      </c>
      <c r="N95" s="22">
        <v>8.56</v>
      </c>
      <c r="O95" s="22">
        <v>109.58666666666666</v>
      </c>
      <c r="P95" s="22">
        <v>1900.1279791760285</v>
      </c>
      <c r="Q95" s="22">
        <v>125500.27148949675</v>
      </c>
      <c r="R95" s="22">
        <v>207.11333333333334</v>
      </c>
      <c r="S95" s="20">
        <v>1184.5398501539696</v>
      </c>
      <c r="T95" s="22">
        <v>3.1399999999999997</v>
      </c>
      <c r="U95" s="22">
        <v>118.70500000000001</v>
      </c>
      <c r="V95" s="22">
        <v>0.17566666666666664</v>
      </c>
      <c r="W95" s="22">
        <v>0.98</v>
      </c>
      <c r="X95" s="22">
        <v>0.12366666666666666</v>
      </c>
      <c r="Y95" s="22">
        <v>5.8999999999999997E-2</v>
      </c>
      <c r="Z95" s="22"/>
      <c r="AA95" s="22">
        <v>0.80499999999999994</v>
      </c>
      <c r="AB95" s="22">
        <v>1.4999999999999999E-2</v>
      </c>
      <c r="AC95" s="23"/>
      <c r="AF95" s="32">
        <f t="shared" si="7"/>
        <v>16.007143584314296</v>
      </c>
      <c r="AG95" s="38">
        <f t="shared" si="8"/>
        <v>255.94949004371051</v>
      </c>
      <c r="AH95" s="32">
        <f t="shared" si="14"/>
        <v>7.7532160635858203</v>
      </c>
      <c r="AI95" s="32">
        <f t="shared" si="9"/>
        <v>9.4585452757314989</v>
      </c>
    </row>
    <row r="96" spans="1:35">
      <c r="A96" s="25" t="s">
        <v>829</v>
      </c>
      <c r="B96" s="26" t="s">
        <v>95</v>
      </c>
      <c r="C96" s="31">
        <v>83.293320835647975</v>
      </c>
      <c r="D96" s="22">
        <v>0.90700000000000003</v>
      </c>
      <c r="E96" s="31">
        <v>9.8000000000000007</v>
      </c>
      <c r="F96" s="31">
        <v>41.28</v>
      </c>
      <c r="G96" s="34">
        <v>265535.19847295416</v>
      </c>
      <c r="H96" s="34">
        <v>240.24</v>
      </c>
      <c r="I96" s="34">
        <v>184015.32666666666</v>
      </c>
      <c r="J96" s="31">
        <v>22.675000000000001</v>
      </c>
      <c r="K96" s="34">
        <v>1768.1449567918628</v>
      </c>
      <c r="L96" s="22">
        <v>6.05</v>
      </c>
      <c r="M96" s="31">
        <v>92.759999999999991</v>
      </c>
      <c r="N96" s="22">
        <v>9.0466666666666669</v>
      </c>
      <c r="O96" s="22">
        <v>89.935000000000002</v>
      </c>
      <c r="P96" s="22">
        <v>1820.6001508341105</v>
      </c>
      <c r="Q96" s="22">
        <v>122374.46961767373</v>
      </c>
      <c r="R96" s="22">
        <v>196.31666666666669</v>
      </c>
      <c r="S96" s="20">
        <v>1363.740134435101</v>
      </c>
      <c r="T96" s="22">
        <v>3.2333333333333329</v>
      </c>
      <c r="U96" s="22">
        <v>124.19000000000001</v>
      </c>
      <c r="V96" s="22">
        <v>0.18366666666666664</v>
      </c>
      <c r="W96" s="22">
        <v>0.92</v>
      </c>
      <c r="X96" s="22">
        <v>0.10193333333333333</v>
      </c>
      <c r="Y96" s="22">
        <v>5.21E-2</v>
      </c>
      <c r="Z96" s="22">
        <v>0.01</v>
      </c>
      <c r="AA96" s="22">
        <v>0.85499999999999998</v>
      </c>
      <c r="AB96" s="22">
        <v>9.7000000000000003E-3</v>
      </c>
      <c r="AC96" s="23"/>
      <c r="AF96" s="32">
        <f t="shared" si="7"/>
        <v>14.659796689219021</v>
      </c>
      <c r="AG96" s="38">
        <f t="shared" si="8"/>
        <v>303.58126721763085</v>
      </c>
      <c r="AH96" s="32">
        <f t="shared" si="14"/>
        <v>7.3599107425568713</v>
      </c>
      <c r="AI96" s="32">
        <f t="shared" si="9"/>
        <v>10.148358590480386</v>
      </c>
    </row>
    <row r="97" spans="1:40">
      <c r="A97" s="25" t="s">
        <v>830</v>
      </c>
      <c r="B97" s="26" t="s">
        <v>95</v>
      </c>
      <c r="C97" s="31">
        <v>89.353995657953988</v>
      </c>
      <c r="D97" s="22">
        <v>1.0745</v>
      </c>
      <c r="E97" s="31">
        <v>9.6866666666666674</v>
      </c>
      <c r="F97" s="31">
        <v>55.664999999999999</v>
      </c>
      <c r="G97" s="34">
        <v>290856.27375671145</v>
      </c>
      <c r="H97" s="34">
        <v>385.49</v>
      </c>
      <c r="I97" s="34">
        <v>189157.15</v>
      </c>
      <c r="J97" s="31">
        <v>16.87</v>
      </c>
      <c r="K97" s="34">
        <v>2455.9157046035184</v>
      </c>
      <c r="L97" s="22">
        <v>6.793333333333333</v>
      </c>
      <c r="M97" s="31">
        <v>52.716666666666669</v>
      </c>
      <c r="N97" s="22">
        <v>8.93</v>
      </c>
      <c r="O97" s="22">
        <v>686.85500000000002</v>
      </c>
      <c r="P97" s="30">
        <v>1295.9299813032012</v>
      </c>
      <c r="Q97" s="22">
        <v>79623.480605308141</v>
      </c>
      <c r="R97" s="22">
        <v>158.81333333333336</v>
      </c>
      <c r="S97" s="20">
        <v>2027.3006073891443</v>
      </c>
      <c r="T97" s="22">
        <v>6.2933333333333339</v>
      </c>
      <c r="U97" s="22">
        <v>76.19</v>
      </c>
      <c r="V97" s="22">
        <v>0.20833333333333334</v>
      </c>
      <c r="W97" s="22">
        <v>0.96</v>
      </c>
      <c r="X97" s="22">
        <v>0.1002</v>
      </c>
      <c r="Y97" s="22">
        <v>2.5666666666666667E-2</v>
      </c>
      <c r="Z97" s="22"/>
      <c r="AA97" s="22">
        <v>0.80249999999999999</v>
      </c>
      <c r="AB97" s="22"/>
      <c r="AC97" s="23"/>
      <c r="AF97" s="32">
        <f t="shared" si="7"/>
        <v>17.009187312025215</v>
      </c>
      <c r="AG97" s="38">
        <f t="shared" si="8"/>
        <v>306.67320902845933</v>
      </c>
      <c r="AH97" s="32">
        <f t="shared" si="14"/>
        <v>6.3708934203313143</v>
      </c>
      <c r="AI97" s="32">
        <f t="shared" si="9"/>
        <v>9.5687854161603614</v>
      </c>
    </row>
    <row r="98" spans="1:40">
      <c r="A98" s="25" t="s">
        <v>831</v>
      </c>
      <c r="B98" s="26" t="s">
        <v>95</v>
      </c>
      <c r="C98" s="31">
        <v>82.506170150428886</v>
      </c>
      <c r="D98" s="22">
        <v>1.2969999999999999</v>
      </c>
      <c r="E98" s="31">
        <v>10.803333333333333</v>
      </c>
      <c r="F98" s="31">
        <v>39.206666666666671</v>
      </c>
      <c r="G98" s="34">
        <v>262306.14225742099</v>
      </c>
      <c r="H98" s="34">
        <v>206.49333333333334</v>
      </c>
      <c r="I98" s="34">
        <v>183423.26333333334</v>
      </c>
      <c r="J98" s="31">
        <v>20.12</v>
      </c>
      <c r="K98" s="34">
        <v>1799.5913505262374</v>
      </c>
      <c r="L98" s="22">
        <v>5.2566666666666668</v>
      </c>
      <c r="M98" s="31">
        <v>88.056666666666672</v>
      </c>
      <c r="N98" s="22">
        <v>7.5200000000000005</v>
      </c>
      <c r="O98" s="22">
        <v>88.00333333333333</v>
      </c>
      <c r="P98" s="22"/>
      <c r="Q98" s="22">
        <v>127789.49902497619</v>
      </c>
      <c r="R98" s="22">
        <v>178.78333333333333</v>
      </c>
      <c r="S98" s="20">
        <v>1197.7201609181254</v>
      </c>
      <c r="T98" s="22">
        <v>3.0100000000000002</v>
      </c>
      <c r="U98" s="22">
        <v>124.44</v>
      </c>
      <c r="V98" s="22">
        <v>0.16600000000000001</v>
      </c>
      <c r="W98" s="22">
        <v>0.87666666666666659</v>
      </c>
      <c r="X98" s="22">
        <v>0.10086666666666666</v>
      </c>
      <c r="Y98" s="22">
        <v>4.4899999999999995E-2</v>
      </c>
      <c r="Z98" s="22"/>
      <c r="AA98" s="22">
        <v>0.6323333333333333</v>
      </c>
      <c r="AB98" s="22">
        <v>5.4999999999999997E-3</v>
      </c>
      <c r="AC98" s="23"/>
      <c r="AF98" s="32"/>
      <c r="AG98" s="38">
        <f t="shared" si="8"/>
        <v>315.78947368421052</v>
      </c>
      <c r="AH98" s="32">
        <f t="shared" si="14"/>
        <v>8.7150094459525924</v>
      </c>
      <c r="AI98" s="32">
        <f t="shared" si="9"/>
        <v>9.7378893375017039</v>
      </c>
    </row>
    <row r="99" spans="1:40">
      <c r="A99" s="36" t="s">
        <v>832</v>
      </c>
      <c r="B99" s="37" t="s">
        <v>95</v>
      </c>
      <c r="C99" s="33">
        <v>87.565872651271775</v>
      </c>
      <c r="D99" s="29">
        <v>1.1080000000000001</v>
      </c>
      <c r="E99" s="33">
        <v>8.4366666666666674</v>
      </c>
      <c r="F99" s="33">
        <v>42.323333333333331</v>
      </c>
      <c r="G99" s="35">
        <v>283593.51042731479</v>
      </c>
      <c r="H99" s="35">
        <v>254.08666666666667</v>
      </c>
      <c r="I99" s="35">
        <v>187754.83333333334</v>
      </c>
      <c r="J99" s="33">
        <v>48.563333333333333</v>
      </c>
      <c r="K99" s="35">
        <v>2162.654260004922</v>
      </c>
      <c r="L99" s="29">
        <v>5.94</v>
      </c>
      <c r="M99" s="33">
        <v>84.305000000000007</v>
      </c>
      <c r="N99" s="29">
        <v>6.9550000000000001</v>
      </c>
      <c r="O99" s="29">
        <v>305.33000000000004</v>
      </c>
      <c r="P99" s="29">
        <v>1504.6238127239392</v>
      </c>
      <c r="Q99" s="29">
        <v>92526.481883069515</v>
      </c>
      <c r="R99" s="29">
        <v>157.965</v>
      </c>
      <c r="S99" s="20">
        <v>1887.576327761248</v>
      </c>
      <c r="T99" s="29">
        <v>4.2666666666666666</v>
      </c>
      <c r="U99" s="29">
        <v>85.61</v>
      </c>
      <c r="V99" s="22">
        <v>0.15866666666666665</v>
      </c>
      <c r="W99" s="29">
        <v>0.84</v>
      </c>
      <c r="X99" s="29">
        <v>7.0733333333333329E-2</v>
      </c>
      <c r="Y99" s="29">
        <v>3.8533333333333336E-2</v>
      </c>
      <c r="Z99" s="29">
        <v>0.01</v>
      </c>
      <c r="AA99" s="29">
        <v>0.90799999999999992</v>
      </c>
      <c r="AB99" s="29">
        <v>1.095E-2</v>
      </c>
      <c r="AC99" s="23"/>
      <c r="AF99" s="32">
        <f t="shared" si="7"/>
        <v>17.575327797265963</v>
      </c>
      <c r="AG99" s="38">
        <f t="shared" si="8"/>
        <v>267.11560044893372</v>
      </c>
      <c r="AH99" s="32">
        <f t="shared" si="14"/>
        <v>8.5114826699745052</v>
      </c>
      <c r="AI99" s="32">
        <f t="shared" si="9"/>
        <v>9.252486235042392</v>
      </c>
      <c r="AN99" s="32"/>
    </row>
    <row r="100" spans="1:40">
      <c r="A100" t="s">
        <v>833</v>
      </c>
      <c r="B100" t="s">
        <v>95</v>
      </c>
      <c r="C100" s="32">
        <v>84.492500214310937</v>
      </c>
      <c r="D100" s="23">
        <v>1.0233333333333334</v>
      </c>
      <c r="E100" s="32">
        <v>8.3433333333333337</v>
      </c>
      <c r="F100" s="32">
        <v>44.823333333333331</v>
      </c>
      <c r="G100" s="38">
        <v>270876.28741113452</v>
      </c>
      <c r="H100" s="38">
        <v>243.19</v>
      </c>
      <c r="I100" s="38">
        <v>184638.56333333332</v>
      </c>
      <c r="J100" s="32"/>
      <c r="K100" s="38">
        <v>1950.8675628090223</v>
      </c>
      <c r="L100" s="23">
        <v>6.2566666666666668</v>
      </c>
      <c r="M100" s="32">
        <v>89.703333333333333</v>
      </c>
      <c r="N100" s="23">
        <v>8.3866666666666667</v>
      </c>
      <c r="O100" s="23">
        <v>93.715000000000003</v>
      </c>
      <c r="P100" s="23">
        <v>1782.9712119206524</v>
      </c>
      <c r="Q100" s="23">
        <v>114229.35127859651</v>
      </c>
      <c r="R100" s="23">
        <v>182.86666666666667</v>
      </c>
      <c r="S100" s="20">
        <v>1412.0462980239274</v>
      </c>
      <c r="T100" s="23">
        <v>3.9950000000000001</v>
      </c>
      <c r="U100" s="23">
        <v>107.28333333333335</v>
      </c>
      <c r="V100" s="22">
        <v>0.152</v>
      </c>
      <c r="W100" s="23">
        <v>1.1666666666666667</v>
      </c>
      <c r="X100" s="23">
        <v>7.8766666666666665E-2</v>
      </c>
      <c r="Y100" s="23">
        <v>3.9666666666666663E-2</v>
      </c>
      <c r="Z100" s="23"/>
      <c r="AA100" s="23">
        <v>0.95599999999999996</v>
      </c>
      <c r="AB100" s="23"/>
      <c r="AC100" s="23"/>
      <c r="AF100" s="32">
        <f t="shared" si="7"/>
        <v>16.61927492857529</v>
      </c>
      <c r="AG100" s="38">
        <f t="shared" si="8"/>
        <v>242.94086307938198</v>
      </c>
      <c r="AH100" s="32">
        <f t="shared" si="14"/>
        <v>8.0219892380814279</v>
      </c>
      <c r="AI100" s="32">
        <f t="shared" si="9"/>
        <v>9.3919235408837807</v>
      </c>
      <c r="AN100" s="32"/>
    </row>
    <row r="101" spans="1:40">
      <c r="A101" s="25"/>
      <c r="B101" s="26"/>
      <c r="C101" s="31"/>
      <c r="D101" s="22"/>
      <c r="E101" s="31"/>
      <c r="F101" s="31"/>
      <c r="G101" s="34"/>
      <c r="H101" s="34"/>
      <c r="I101" s="34"/>
      <c r="J101" s="31"/>
      <c r="K101" s="34"/>
      <c r="L101" s="22"/>
      <c r="M101" s="31"/>
      <c r="N101" s="22"/>
      <c r="O101" s="22"/>
      <c r="P101" s="22"/>
      <c r="Q101" s="22"/>
      <c r="R101" s="22"/>
      <c r="S101" s="20"/>
      <c r="T101" s="22"/>
      <c r="U101" s="22"/>
      <c r="V101" s="22"/>
      <c r="W101" s="22"/>
      <c r="X101" s="22"/>
      <c r="Y101" s="22"/>
      <c r="Z101" s="22"/>
      <c r="AA101" s="22"/>
      <c r="AB101" s="22"/>
      <c r="AC101" s="23"/>
      <c r="AF101" s="32"/>
      <c r="AG101" s="38"/>
      <c r="AH101" s="32"/>
      <c r="AI101" s="32"/>
      <c r="AN101" s="32"/>
    </row>
    <row r="102" spans="1:40">
      <c r="A102" s="25" t="s">
        <v>834</v>
      </c>
      <c r="B102" s="26" t="s">
        <v>90</v>
      </c>
      <c r="C102" s="31">
        <v>85.955646078114356</v>
      </c>
      <c r="D102" s="22">
        <v>0.78766666666666663</v>
      </c>
      <c r="E102" s="31">
        <v>7.7750000000000004</v>
      </c>
      <c r="F102" s="31">
        <v>37.580000000000005</v>
      </c>
      <c r="G102" s="34">
        <v>276565.32806178316</v>
      </c>
      <c r="H102" s="34">
        <v>251.01333333333332</v>
      </c>
      <c r="I102" s="34">
        <v>186508.31666666665</v>
      </c>
      <c r="J102" s="31">
        <v>29.59</v>
      </c>
      <c r="K102" s="34">
        <v>2324.6508337880623</v>
      </c>
      <c r="L102" s="22">
        <v>6.66</v>
      </c>
      <c r="M102" s="31">
        <v>48.20333333333334</v>
      </c>
      <c r="N102" s="22">
        <v>7.5933333333333337</v>
      </c>
      <c r="O102" s="22">
        <v>214.88499999999999</v>
      </c>
      <c r="P102" s="22">
        <v>1584.9522567874203</v>
      </c>
      <c r="Q102" s="22">
        <v>103827.9760844269</v>
      </c>
      <c r="R102" s="22">
        <v>175.53</v>
      </c>
      <c r="S102" s="20">
        <v>1486.3235173056717</v>
      </c>
      <c r="T102" s="22">
        <v>4.8666666666666663</v>
      </c>
      <c r="U102" s="22">
        <v>97.283333333333346</v>
      </c>
      <c r="V102" s="22">
        <v>0.156</v>
      </c>
      <c r="W102" s="22">
        <v>0.78333333333333333</v>
      </c>
      <c r="X102" s="22">
        <v>8.776666666666666E-2</v>
      </c>
      <c r="Y102" s="22">
        <v>2.24E-2</v>
      </c>
      <c r="Z102" s="22">
        <v>8.0999999999999996E-3</v>
      </c>
      <c r="AA102" s="22">
        <v>0.89699999999999991</v>
      </c>
      <c r="AB102" s="22"/>
      <c r="AC102" s="23"/>
      <c r="AF102" s="32">
        <f t="shared" si="7"/>
        <v>16.292125305335823</v>
      </c>
      <c r="AG102" s="38">
        <f t="shared" si="8"/>
        <v>234.23423423423424</v>
      </c>
      <c r="AH102" s="32">
        <f>K102/H102</f>
        <v>9.2610651510732325</v>
      </c>
      <c r="AI102" s="32">
        <f t="shared" si="9"/>
        <v>9.3696648053919649</v>
      </c>
      <c r="AN102" s="32"/>
    </row>
    <row r="103" spans="1:40">
      <c r="A103" s="25" t="s">
        <v>835</v>
      </c>
      <c r="B103" s="26" t="s">
        <v>90</v>
      </c>
      <c r="C103" s="31">
        <v>85.977984076379741</v>
      </c>
      <c r="D103" s="22">
        <v>0.97333333333333327</v>
      </c>
      <c r="E103" s="31">
        <v>7.6349999999999998</v>
      </c>
      <c r="F103" s="31">
        <v>37.389999999999993</v>
      </c>
      <c r="G103" s="34">
        <v>276949.86395199201</v>
      </c>
      <c r="H103" s="34">
        <v>229.82666666666668</v>
      </c>
      <c r="I103" s="34">
        <v>186352.48666666666</v>
      </c>
      <c r="J103" s="31">
        <v>26.560000000000002</v>
      </c>
      <c r="K103" s="34">
        <v>2317.5039261211591</v>
      </c>
      <c r="L103" s="22">
        <v>6.56</v>
      </c>
      <c r="M103" s="31">
        <v>47.743333333333339</v>
      </c>
      <c r="N103" s="22">
        <v>7.44</v>
      </c>
      <c r="O103" s="22">
        <v>200.67999999999998</v>
      </c>
      <c r="P103" s="22">
        <v>1574.0105085927269</v>
      </c>
      <c r="Q103" s="22">
        <v>103780.56048905691</v>
      </c>
      <c r="R103" s="22">
        <v>175.67999999999998</v>
      </c>
      <c r="S103" s="20">
        <v>1474.3768316869293</v>
      </c>
      <c r="T103" s="22">
        <v>4.8433333333333337</v>
      </c>
      <c r="U103" s="22">
        <v>97.633333333333326</v>
      </c>
      <c r="V103" s="22">
        <v>0.15666666666666668</v>
      </c>
      <c r="W103" s="22">
        <v>0.79333333333333333</v>
      </c>
      <c r="X103" s="22">
        <v>0.08</v>
      </c>
      <c r="Y103" s="22">
        <v>1.89E-2</v>
      </c>
      <c r="Z103" s="22"/>
      <c r="AA103" s="22">
        <v>0.83433333333333337</v>
      </c>
      <c r="AB103" s="22">
        <v>1.4E-2</v>
      </c>
      <c r="AC103" s="23"/>
      <c r="AF103" s="32">
        <f t="shared" si="7"/>
        <v>16.121650822049098</v>
      </c>
      <c r="AG103" s="38">
        <f t="shared" si="8"/>
        <v>238.82113821138213</v>
      </c>
      <c r="AH103" s="32">
        <f>K103/H103</f>
        <v>10.083703339275218</v>
      </c>
      <c r="AI103" s="32">
        <f t="shared" si="9"/>
        <v>9.4076706536604444</v>
      </c>
      <c r="AN103" s="32"/>
    </row>
    <row r="104" spans="1:40">
      <c r="A104" s="25" t="s">
        <v>836</v>
      </c>
      <c r="B104" s="26" t="s">
        <v>90</v>
      </c>
      <c r="C104" s="31">
        <v>85.758166539027869</v>
      </c>
      <c r="D104" s="22">
        <v>1.04</v>
      </c>
      <c r="E104" s="31">
        <v>7.8949999999999996</v>
      </c>
      <c r="F104" s="31">
        <v>43.506666666666668</v>
      </c>
      <c r="G104" s="34">
        <v>275846.71028473316</v>
      </c>
      <c r="H104" s="34">
        <v>223.76666666666665</v>
      </c>
      <c r="I104" s="34">
        <v>186040.86666666667</v>
      </c>
      <c r="J104" s="31">
        <v>32.22</v>
      </c>
      <c r="K104" s="34">
        <v>2301.7807292539715</v>
      </c>
      <c r="L104" s="22">
        <v>5.793333333333333</v>
      </c>
      <c r="M104" s="31">
        <v>45.776666666666664</v>
      </c>
      <c r="N104" s="22">
        <v>6.9249999999999998</v>
      </c>
      <c r="O104" s="22">
        <v>276.60666666666674</v>
      </c>
      <c r="P104" s="22">
        <v>1570.0074299849125</v>
      </c>
      <c r="Q104" s="22">
        <v>105256.14418103568</v>
      </c>
      <c r="R104" s="22">
        <v>184.64666666666665</v>
      </c>
      <c r="S104" s="20">
        <v>1630.2031658444348</v>
      </c>
      <c r="T104" s="22">
        <v>4.665</v>
      </c>
      <c r="U104" s="22">
        <v>106.82666666666667</v>
      </c>
      <c r="V104" s="22">
        <v>0.14566666666666667</v>
      </c>
      <c r="W104" s="22">
        <v>1.1600000000000001</v>
      </c>
      <c r="X104" s="22">
        <v>7.7333333333333351E-2</v>
      </c>
      <c r="Y104" s="22">
        <v>1.4149999999999999E-2</v>
      </c>
      <c r="Z104" s="22"/>
      <c r="AA104" s="22">
        <v>0.91266666666666663</v>
      </c>
      <c r="AB104" s="22"/>
      <c r="AC104" s="23"/>
      <c r="AF104" s="32">
        <f t="shared" si="7"/>
        <v>14.696774494367004</v>
      </c>
      <c r="AG104" s="38">
        <f t="shared" si="8"/>
        <v>251.43843498273878</v>
      </c>
      <c r="AH104" s="32">
        <f>K104/H104</f>
        <v>10.28652195406214</v>
      </c>
      <c r="AI104" s="32">
        <f t="shared" si="9"/>
        <v>10.149209578010929</v>
      </c>
      <c r="AN104" s="32"/>
    </row>
    <row r="105" spans="1:40">
      <c r="A105" s="25" t="s">
        <v>837</v>
      </c>
      <c r="B105" s="26" t="s">
        <v>90</v>
      </c>
      <c r="C105" s="31">
        <v>85.37767898356428</v>
      </c>
      <c r="D105" s="22">
        <v>1.0150000000000001</v>
      </c>
      <c r="E105" s="31">
        <v>9.6233333333333331</v>
      </c>
      <c r="F105" s="31">
        <v>42.61</v>
      </c>
      <c r="G105" s="34">
        <v>274153.18447448249</v>
      </c>
      <c r="H105" s="34">
        <v>245.62666666666667</v>
      </c>
      <c r="I105" s="34">
        <v>185729.26</v>
      </c>
      <c r="J105" s="31">
        <v>53.236666666666672</v>
      </c>
      <c r="K105" s="34">
        <v>2326.5566758325699</v>
      </c>
      <c r="L105" s="22">
        <v>6.5133333333333328</v>
      </c>
      <c r="M105" s="31">
        <v>55.099999999999994</v>
      </c>
      <c r="N105" s="22">
        <v>7.6466666666666674</v>
      </c>
      <c r="O105" s="22">
        <v>283.42333333333335</v>
      </c>
      <c r="P105" s="22">
        <v>1637.2591505961987</v>
      </c>
      <c r="Q105" s="22">
        <v>107883.17544582459</v>
      </c>
      <c r="R105" s="22">
        <v>183.09333333333333</v>
      </c>
      <c r="S105" s="20">
        <v>1553.0691304364698</v>
      </c>
      <c r="T105" s="22">
        <v>5.6066666666666665</v>
      </c>
      <c r="U105" s="22">
        <v>105.29666666666668</v>
      </c>
      <c r="V105" s="22">
        <v>0.157</v>
      </c>
      <c r="W105" s="22">
        <v>1.3050000000000002</v>
      </c>
      <c r="X105" s="22">
        <v>8.6300000000000002E-2</v>
      </c>
      <c r="Y105" s="22">
        <v>3.5200000000000002E-2</v>
      </c>
      <c r="Z105" s="22"/>
      <c r="AA105" s="22">
        <v>0.81466666666666665</v>
      </c>
      <c r="AB105" s="22">
        <v>1.0999999999999999E-2</v>
      </c>
      <c r="AC105" s="23"/>
      <c r="AF105" s="32">
        <f t="shared" si="7"/>
        <v>15.549012161792382</v>
      </c>
      <c r="AG105" s="38">
        <f t="shared" si="8"/>
        <v>241.04401228249748</v>
      </c>
      <c r="AH105" s="32">
        <f>K105/H105</f>
        <v>9.4719221956054032</v>
      </c>
      <c r="AI105" s="32">
        <f t="shared" si="9"/>
        <v>9.7602491057137293</v>
      </c>
      <c r="AN105" s="32"/>
    </row>
    <row r="106" spans="1:40">
      <c r="A106" t="s">
        <v>838</v>
      </c>
      <c r="B106" t="s">
        <v>90</v>
      </c>
      <c r="C106" s="32">
        <v>85.968079778332537</v>
      </c>
      <c r="D106" s="23">
        <v>0.91799999999999993</v>
      </c>
      <c r="E106" s="32">
        <v>10.255000000000001</v>
      </c>
      <c r="F106" s="32">
        <v>43.94</v>
      </c>
      <c r="G106" s="38">
        <v>276591.05759338103</v>
      </c>
      <c r="H106" s="38">
        <v>263.42666666666668</v>
      </c>
      <c r="I106" s="38">
        <v>186508.33</v>
      </c>
      <c r="J106" s="32">
        <v>32.82</v>
      </c>
      <c r="K106" s="38">
        <v>2350.1414711333505</v>
      </c>
      <c r="L106" s="23">
        <v>6.5333333333333341</v>
      </c>
      <c r="M106" s="32">
        <v>55.813333333333333</v>
      </c>
      <c r="N106" s="23">
        <v>7.9366666666666674</v>
      </c>
      <c r="O106" s="23">
        <v>265.0266666666667</v>
      </c>
      <c r="P106" s="23">
        <v>1560.9337851405321</v>
      </c>
      <c r="Q106" s="23">
        <v>103730.03567431839</v>
      </c>
      <c r="R106" s="23">
        <v>180.81333333333336</v>
      </c>
      <c r="S106" s="20">
        <v>1574.3653961046623</v>
      </c>
      <c r="T106" s="23">
        <v>5.5749999999999993</v>
      </c>
      <c r="U106" s="23">
        <v>99.960000000000008</v>
      </c>
      <c r="V106" s="23">
        <v>0.17466666666666666</v>
      </c>
      <c r="W106" s="23">
        <v>0.96666666666666667</v>
      </c>
      <c r="X106" s="23">
        <v>8.1233333333333338E-2</v>
      </c>
      <c r="Y106" s="23">
        <v>2.7433333333333334E-2</v>
      </c>
      <c r="Z106" s="23"/>
      <c r="AA106" s="23">
        <v>0.87566666666666659</v>
      </c>
      <c r="AB106" s="23"/>
      <c r="AC106" s="23"/>
      <c r="AF106" s="32">
        <f t="shared" si="7"/>
        <v>15.615584085039336</v>
      </c>
      <c r="AG106" s="38">
        <f t="shared" si="8"/>
        <v>267.34693877551018</v>
      </c>
      <c r="AH106" s="32">
        <f>K106/H106</f>
        <v>8.9214258407147486</v>
      </c>
      <c r="AI106" s="32">
        <f t="shared" si="9"/>
        <v>9.6365531304592249</v>
      </c>
      <c r="AN106" s="32"/>
    </row>
    <row r="107" spans="1:40"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F107" s="23"/>
      <c r="AN107" s="32"/>
    </row>
    <row r="108" spans="1:40"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F108" s="23"/>
      <c r="AN108" s="32"/>
    </row>
    <row r="109" spans="1:40">
      <c r="A109" s="40" t="s">
        <v>935</v>
      </c>
      <c r="B109" s="40"/>
      <c r="C109" s="40"/>
      <c r="D109" s="23">
        <v>0.2177003484320558</v>
      </c>
      <c r="E109" s="23">
        <v>5.8308013937282173</v>
      </c>
      <c r="F109" s="23">
        <v>6.8868989547038293</v>
      </c>
      <c r="G109" s="23">
        <v>0</v>
      </c>
      <c r="H109" s="32">
        <v>33.448106060606051</v>
      </c>
      <c r="I109" s="23">
        <v>0</v>
      </c>
      <c r="J109" s="32">
        <v>21.294006968641106</v>
      </c>
      <c r="K109" s="38">
        <v>456.29163763066191</v>
      </c>
      <c r="L109" s="23">
        <v>0.67075268817204325</v>
      </c>
      <c r="M109" s="23">
        <v>7.0591044776119416</v>
      </c>
      <c r="N109" s="23">
        <v>0.74264808362369295</v>
      </c>
      <c r="O109" s="32">
        <v>48.164947735191625</v>
      </c>
      <c r="P109" s="38">
        <v>113.466968641115</v>
      </c>
      <c r="Q109" s="23">
        <v>0</v>
      </c>
      <c r="R109" s="32">
        <v>16.381533101045306</v>
      </c>
      <c r="S109" s="38">
        <v>243.34027874564475</v>
      </c>
      <c r="T109" s="23">
        <v>0.83135888501742139</v>
      </c>
      <c r="U109" s="32">
        <v>12.486043165467622</v>
      </c>
      <c r="V109" s="23">
        <v>4.1923076923076875E-2</v>
      </c>
      <c r="W109" s="23">
        <v>0.30731707317073148</v>
      </c>
      <c r="X109" s="23">
        <v>1.9578397212543539E-2</v>
      </c>
      <c r="Y109" s="23">
        <v>1.4648083623693388E-2</v>
      </c>
      <c r="Z109" s="23">
        <v>7.3477031802120117E-3</v>
      </c>
      <c r="AA109" s="23">
        <v>0.13541463414634144</v>
      </c>
      <c r="AF109" s="23"/>
      <c r="AN109" s="32"/>
    </row>
    <row r="110" spans="1:40">
      <c r="A110" t="s">
        <v>938</v>
      </c>
      <c r="C110" s="23">
        <v>0.18947732671350581</v>
      </c>
      <c r="D110" s="23">
        <v>0.13926253544706255</v>
      </c>
      <c r="E110" s="23">
        <v>0.81222539202906541</v>
      </c>
      <c r="F110" s="23">
        <v>4.441146020131499</v>
      </c>
      <c r="G110" s="38">
        <v>804.93462307338416</v>
      </c>
      <c r="H110" s="32">
        <v>18.512132955345049</v>
      </c>
      <c r="I110" s="23">
        <v>0</v>
      </c>
      <c r="J110" s="23">
        <v>6.9444149938228037</v>
      </c>
      <c r="K110" s="38">
        <v>66.406831714154038</v>
      </c>
      <c r="L110" s="23">
        <v>0.2823710330826078</v>
      </c>
      <c r="M110" s="23">
        <v>3.2966865552414415</v>
      </c>
      <c r="N110" s="23">
        <v>0.41941917028072634</v>
      </c>
      <c r="O110" s="32">
        <v>18.683384287598475</v>
      </c>
      <c r="P110" s="32">
        <v>26.266220061540416</v>
      </c>
      <c r="Q110" s="38">
        <v>1399.569909676565</v>
      </c>
      <c r="R110" s="23">
        <v>5.0601003767498423</v>
      </c>
      <c r="S110" s="23">
        <v>61.841273770980301</v>
      </c>
      <c r="T110" s="23">
        <v>0.57376674181572951</v>
      </c>
      <c r="U110" s="23">
        <v>3.9998332568450023</v>
      </c>
      <c r="V110" s="23">
        <v>1.9517644449512279E-2</v>
      </c>
      <c r="W110" s="23">
        <v>0.15028780267208616</v>
      </c>
      <c r="X110" s="23">
        <v>1.148577056393154E-2</v>
      </c>
      <c r="Y110" s="23">
        <v>8.2327667716752106E-3</v>
      </c>
      <c r="Z110" s="23">
        <v>0</v>
      </c>
      <c r="AA110" s="23">
        <v>8.4488702967097706E-2</v>
      </c>
      <c r="AD110" t="s">
        <v>926</v>
      </c>
      <c r="AF110" s="23">
        <f>2*0.48</f>
        <v>0.96</v>
      </c>
      <c r="AG110" s="23">
        <f>2*30.01</f>
        <v>60.02</v>
      </c>
      <c r="AH110" s="23">
        <f>2*0.38</f>
        <v>0.76</v>
      </c>
      <c r="AI110" s="23">
        <f>2*0.274157850731667</f>
        <v>0.54831570146333397</v>
      </c>
      <c r="AN110" s="32"/>
    </row>
    <row r="111" spans="1:40">
      <c r="A111" t="s">
        <v>932</v>
      </c>
      <c r="C111" s="23">
        <v>0.10863406944977283</v>
      </c>
      <c r="D111" s="23">
        <v>6.5086932292319171</v>
      </c>
      <c r="E111" s="23">
        <v>3.9649529223196032</v>
      </c>
      <c r="F111" s="23">
        <v>4.5894290013742305</v>
      </c>
      <c r="G111" s="23">
        <v>0.14253509000553866</v>
      </c>
      <c r="H111" s="23">
        <v>3.3764391183893165</v>
      </c>
      <c r="I111" s="23"/>
      <c r="J111" s="23">
        <v>10.695871592321964</v>
      </c>
      <c r="K111" s="23">
        <v>1.4675999550327306</v>
      </c>
      <c r="L111" s="23">
        <v>2.436212803994342</v>
      </c>
      <c r="M111" s="23">
        <v>3.7524529801204496</v>
      </c>
      <c r="N111" s="23">
        <v>2.6204475272701133</v>
      </c>
      <c r="O111" s="23">
        <v>2.3577629790349275</v>
      </c>
      <c r="P111" s="23">
        <v>0.94676507616475059</v>
      </c>
      <c r="Q111" s="23">
        <v>0.75990834000843432</v>
      </c>
      <c r="R111" s="23">
        <v>1.4840463032903355</v>
      </c>
      <c r="S111" s="23">
        <v>1.4485665116239623</v>
      </c>
      <c r="T111" s="23">
        <v>4.4363380412068159</v>
      </c>
      <c r="U111" s="23">
        <v>2.0557726822387248</v>
      </c>
      <c r="V111" s="23">
        <v>6.0100686080400489</v>
      </c>
      <c r="W111" s="23">
        <v>8.0122410983933552</v>
      </c>
      <c r="X111" s="23">
        <v>6.9505243890127941</v>
      </c>
      <c r="Y111" s="23">
        <v>15.480345839967152</v>
      </c>
      <c r="Z111" s="23"/>
      <c r="AA111" s="23">
        <v>4.9974794194263339</v>
      </c>
      <c r="AF111" s="23">
        <f>100*(AF110/2)/(AVERAGE(AF5:AF106))</f>
        <v>3.070430589964245</v>
      </c>
      <c r="AG111" s="23">
        <f t="shared" ref="AG111:AH111" si="15">100*(AG110/2)/(AVERAGE(AG5:AG106))</f>
        <v>10.347192247543864</v>
      </c>
      <c r="AH111" s="23">
        <f t="shared" si="15"/>
        <v>4.0573269982229716</v>
      </c>
      <c r="AI111" s="23">
        <f>100*(AI110/2)/(AVERAGE(AI5:AI106))</f>
        <v>2.7126481388602581</v>
      </c>
      <c r="AN111" s="32"/>
    </row>
    <row r="112" spans="1:40">
      <c r="F112" s="23">
        <v>2</v>
      </c>
      <c r="AN112" s="32"/>
    </row>
    <row r="113" spans="1:40">
      <c r="A113" s="166" t="s">
        <v>851</v>
      </c>
      <c r="B113" s="166"/>
      <c r="AN113" s="32"/>
    </row>
    <row r="114" spans="1:40">
      <c r="A114" t="s">
        <v>939</v>
      </c>
      <c r="C114" s="23">
        <v>2.6118663298929738</v>
      </c>
      <c r="D114" s="23">
        <v>0.4368618621585042</v>
      </c>
      <c r="E114" s="23">
        <v>2.1916770794377056</v>
      </c>
      <c r="F114" s="32">
        <v>18.879793778763695</v>
      </c>
      <c r="G114" s="38">
        <v>11034.423420060457</v>
      </c>
      <c r="H114" s="32">
        <v>89.762053693034815</v>
      </c>
      <c r="I114" s="23">
        <v>0</v>
      </c>
      <c r="J114" s="32">
        <v>30.741524473742057</v>
      </c>
      <c r="K114" s="38">
        <v>342.77579078956052</v>
      </c>
      <c r="L114" s="23">
        <v>1.0901567976723465</v>
      </c>
      <c r="M114" s="32">
        <v>21.072723919474072</v>
      </c>
      <c r="N114" s="23">
        <v>1.4985518265033091</v>
      </c>
      <c r="O114" s="38">
        <v>188.06664465889628</v>
      </c>
      <c r="P114" s="38">
        <f>2*71.7913036800548</f>
        <v>143.58260736010959</v>
      </c>
      <c r="Q114" s="38">
        <f>2*4615.34635049265</f>
        <v>9230.6927009853007</v>
      </c>
      <c r="R114" s="32">
        <v>20.718731585022745</v>
      </c>
      <c r="S114" s="38">
        <f>144.609367173989*2</f>
        <v>289.218734347978</v>
      </c>
      <c r="T114" s="23">
        <v>1.9802902626244712</v>
      </c>
      <c r="U114" s="32">
        <v>18.047973199398971</v>
      </c>
      <c r="V114" s="23">
        <v>5.8099093965790077E-2</v>
      </c>
      <c r="W114" s="23">
        <v>0.44580728194798119</v>
      </c>
      <c r="X114" s="23">
        <v>3.3325713406031729E-2</v>
      </c>
      <c r="Y114" s="23">
        <v>2.496780422469265E-2</v>
      </c>
      <c r="Z114" s="23">
        <v>0</v>
      </c>
      <c r="AA114" s="23">
        <v>0.21875899249292913</v>
      </c>
      <c r="AD114" t="s">
        <v>926</v>
      </c>
      <c r="AF114" s="23">
        <f>2*1.17</f>
        <v>2.34</v>
      </c>
      <c r="AG114" s="32">
        <f>2*29.66</f>
        <v>59.32</v>
      </c>
      <c r="AH114" s="23">
        <f>2*0.88</f>
        <v>1.76</v>
      </c>
      <c r="AI114" s="23">
        <v>2.4</v>
      </c>
      <c r="AN114" s="32"/>
    </row>
    <row r="115" spans="1:40">
      <c r="A115" t="s">
        <v>933</v>
      </c>
      <c r="C115" s="23">
        <v>0.75327655672198024</v>
      </c>
      <c r="D115" s="23">
        <v>10.503565701842192</v>
      </c>
      <c r="E115" s="23">
        <v>5.2663167181389889</v>
      </c>
      <c r="F115" s="23">
        <v>9.5109022090209443</v>
      </c>
      <c r="G115" s="23">
        <v>0.98618334878448555</v>
      </c>
      <c r="H115" s="23">
        <v>8.2718443165321016</v>
      </c>
      <c r="I115" s="23"/>
      <c r="J115" s="23">
        <v>21.660160129826725</v>
      </c>
      <c r="K115" s="23">
        <v>3.8826382179706713</v>
      </c>
      <c r="L115" s="23">
        <v>4.867102894507032</v>
      </c>
      <c r="M115" s="23">
        <v>11.260495022451634</v>
      </c>
      <c r="N115" s="23">
        <v>4.769918713088849</v>
      </c>
      <c r="O115" s="23">
        <v>12.052669946916836</v>
      </c>
      <c r="P115" s="23">
        <v>5.0944882069694648</v>
      </c>
      <c r="Q115" s="23">
        <v>4.846238353257367</v>
      </c>
      <c r="R115" s="23">
        <v>3.0572841879766051</v>
      </c>
      <c r="S115" s="23">
        <v>6.9160487034358704</v>
      </c>
      <c r="T115" s="23">
        <v>8.5029934982594604</v>
      </c>
      <c r="U115" s="23">
        <v>4.5860566506045783</v>
      </c>
      <c r="V115" s="23">
        <v>9.0055516744214419</v>
      </c>
      <c r="W115" s="23">
        <v>11.891196653992981</v>
      </c>
      <c r="X115" s="23">
        <v>10.436167794931825</v>
      </c>
      <c r="Y115" s="23">
        <v>22.637771828421897</v>
      </c>
      <c r="Z115" s="23"/>
      <c r="AA115" s="23">
        <v>6.550071132585904</v>
      </c>
      <c r="AF115" s="23">
        <f>100*(AF114/2)/(AVERAGE(AF5:AF106))</f>
        <v>7.4841745630378478</v>
      </c>
      <c r="AG115" s="23">
        <f t="shared" ref="AG115" si="16">100*(AG114/2)/(AVERAGE(AG5:AG106))</f>
        <v>10.226515230328257</v>
      </c>
      <c r="AH115" s="23">
        <f>100*(AH114/2)/(AVERAGE(AH5:AH106))</f>
        <v>9.3959151537795123</v>
      </c>
      <c r="AI115" s="23">
        <f>(AI114/2)/(AVERAGE(AI5:AI106))*100</f>
        <v>11.873370607279551</v>
      </c>
      <c r="AN115" s="32"/>
    </row>
    <row r="116" spans="1:40">
      <c r="AN116" s="32"/>
    </row>
    <row r="117" spans="1:40">
      <c r="AN117" s="32"/>
    </row>
    <row r="118" spans="1:40">
      <c r="A118" s="39" t="s">
        <v>934</v>
      </c>
      <c r="AN118" s="32"/>
    </row>
    <row r="119" spans="1:40">
      <c r="A119" t="s">
        <v>930</v>
      </c>
      <c r="AN119" s="32"/>
    </row>
    <row r="120" spans="1:40">
      <c r="AN120" s="32"/>
    </row>
    <row r="121" spans="1:40">
      <c r="AN121" s="32"/>
    </row>
    <row r="122" spans="1:40">
      <c r="AN122" s="32"/>
    </row>
    <row r="123" spans="1:40">
      <c r="AN123" s="32"/>
    </row>
    <row r="124" spans="1:40">
      <c r="AN124" s="32"/>
    </row>
    <row r="125" spans="1:40">
      <c r="AN125" s="32"/>
    </row>
    <row r="126" spans="1:40">
      <c r="AN126" s="32"/>
    </row>
    <row r="127" spans="1:40">
      <c r="AN127" s="32"/>
    </row>
    <row r="128" spans="1:40">
      <c r="AN128" s="32"/>
    </row>
    <row r="129" spans="40:40">
      <c r="AN129" s="32"/>
    </row>
    <row r="130" spans="40:40">
      <c r="AN130" s="32"/>
    </row>
    <row r="131" spans="40:40">
      <c r="AN131" s="32"/>
    </row>
    <row r="132" spans="40:40">
      <c r="AN132" s="32"/>
    </row>
    <row r="133" spans="40:40">
      <c r="AN133" s="32"/>
    </row>
    <row r="134" spans="40:40">
      <c r="AN134" s="32"/>
    </row>
    <row r="135" spans="40:40">
      <c r="AN135" s="32"/>
    </row>
    <row r="136" spans="40:40">
      <c r="AN136" s="32"/>
    </row>
    <row r="137" spans="40:40">
      <c r="AN137" s="32"/>
    </row>
    <row r="138" spans="40:40">
      <c r="AN138" s="32"/>
    </row>
    <row r="139" spans="40:40">
      <c r="AN139" s="32"/>
    </row>
    <row r="140" spans="40:40">
      <c r="AN140" s="32"/>
    </row>
    <row r="141" spans="40:40">
      <c r="AN141" s="32"/>
    </row>
    <row r="142" spans="40:40">
      <c r="AN142" s="32"/>
    </row>
    <row r="143" spans="40:40">
      <c r="AN143" s="32"/>
    </row>
    <row r="144" spans="40:40">
      <c r="AN144" s="32"/>
    </row>
    <row r="145" spans="40:40">
      <c r="AN145" s="32"/>
    </row>
    <row r="146" spans="40:40">
      <c r="AN146" s="32"/>
    </row>
    <row r="147" spans="40:40">
      <c r="AN147" s="32"/>
    </row>
    <row r="148" spans="40:40">
      <c r="AN148" s="32"/>
    </row>
    <row r="149" spans="40:40">
      <c r="AN149" s="32"/>
    </row>
    <row r="150" spans="40:40">
      <c r="AN150" s="32"/>
    </row>
    <row r="151" spans="40:40">
      <c r="AN151" s="32"/>
    </row>
    <row r="152" spans="40:40">
      <c r="AN152" s="32"/>
    </row>
    <row r="153" spans="40:40">
      <c r="AN153" s="32"/>
    </row>
    <row r="154" spans="40:40">
      <c r="AN154" s="32"/>
    </row>
    <row r="155" spans="40:40">
      <c r="AN155" s="32"/>
    </row>
    <row r="156" spans="40:40">
      <c r="AN156" s="32"/>
    </row>
    <row r="157" spans="40:40">
      <c r="AN157" s="32"/>
    </row>
    <row r="158" spans="40:40">
      <c r="AN158" s="32"/>
    </row>
    <row r="159" spans="40:40">
      <c r="AN159" s="32"/>
    </row>
    <row r="160" spans="40:40">
      <c r="AN160" s="32"/>
    </row>
    <row r="161" spans="40:40">
      <c r="AN161" s="32"/>
    </row>
    <row r="162" spans="40:40">
      <c r="AN162" s="32"/>
    </row>
    <row r="163" spans="40:40">
      <c r="AN163" s="32"/>
    </row>
    <row r="164" spans="40:40">
      <c r="AN164" s="32"/>
    </row>
    <row r="165" spans="40:40">
      <c r="AN165" s="32"/>
    </row>
    <row r="166" spans="40:40">
      <c r="AN166" s="32"/>
    </row>
    <row r="167" spans="40:40">
      <c r="AN167" s="32"/>
    </row>
    <row r="168" spans="40:40">
      <c r="AN168" s="32"/>
    </row>
    <row r="169" spans="40:40">
      <c r="AN169" s="32"/>
    </row>
    <row r="170" spans="40:40">
      <c r="AN170" s="32"/>
    </row>
    <row r="171" spans="40:40">
      <c r="AN171" s="32"/>
    </row>
    <row r="172" spans="40:40">
      <c r="AN172" s="32"/>
    </row>
    <row r="173" spans="40:40">
      <c r="AN173" s="32"/>
    </row>
    <row r="174" spans="40:40">
      <c r="AN174" s="32"/>
    </row>
    <row r="175" spans="40:40">
      <c r="AN175" s="32"/>
    </row>
    <row r="176" spans="40:40">
      <c r="AN176" s="32"/>
    </row>
    <row r="177" spans="40:40">
      <c r="AN177" s="32"/>
    </row>
    <row r="178" spans="40:40">
      <c r="AN178" s="32"/>
    </row>
    <row r="179" spans="40:40">
      <c r="AN179" s="32"/>
    </row>
    <row r="180" spans="40:40">
      <c r="AN180" s="32"/>
    </row>
    <row r="181" spans="40:40">
      <c r="AN181" s="32"/>
    </row>
    <row r="182" spans="40:40">
      <c r="AN182" s="32"/>
    </row>
    <row r="183" spans="40:40">
      <c r="AN183" s="32"/>
    </row>
    <row r="184" spans="40:40">
      <c r="AN184" s="32"/>
    </row>
    <row r="185" spans="40:40">
      <c r="AN185" s="32"/>
    </row>
    <row r="186" spans="40:40">
      <c r="AN186" s="32"/>
    </row>
    <row r="187" spans="40:40">
      <c r="AN187" s="32"/>
    </row>
    <row r="188" spans="40:40">
      <c r="AN188" s="32"/>
    </row>
    <row r="189" spans="40:40">
      <c r="AN189" s="32"/>
    </row>
    <row r="190" spans="40:40">
      <c r="AN190" s="32"/>
    </row>
    <row r="191" spans="40:40">
      <c r="AN191" s="32"/>
    </row>
    <row r="192" spans="40:40">
      <c r="AN192" s="32"/>
    </row>
    <row r="193" spans="40:40">
      <c r="AN193" s="32"/>
    </row>
    <row r="194" spans="40:40">
      <c r="AN194" s="32"/>
    </row>
    <row r="195" spans="40:40">
      <c r="AN195" s="32"/>
    </row>
    <row r="196" spans="40:40">
      <c r="AN196" s="32"/>
    </row>
    <row r="197" spans="40:40">
      <c r="AN197" s="32"/>
    </row>
    <row r="198" spans="40:40">
      <c r="AN198" s="32"/>
    </row>
    <row r="199" spans="40:40">
      <c r="AN199" s="32"/>
    </row>
    <row r="200" spans="40:40">
      <c r="AN200" s="32"/>
    </row>
    <row r="201" spans="40:40">
      <c r="AN201" s="32"/>
    </row>
    <row r="202" spans="40:40">
      <c r="AN202" s="32"/>
    </row>
    <row r="203" spans="40:40">
      <c r="AN203" s="32"/>
    </row>
    <row r="204" spans="40:40">
      <c r="AN204" s="32"/>
    </row>
    <row r="205" spans="40:40">
      <c r="AN205" s="32"/>
    </row>
    <row r="206" spans="40:40">
      <c r="AN206" s="32"/>
    </row>
    <row r="207" spans="40:40">
      <c r="AN207" s="32"/>
    </row>
    <row r="208" spans="40:40">
      <c r="AN208" s="32"/>
    </row>
    <row r="209" spans="40:40">
      <c r="AN209" s="32"/>
    </row>
    <row r="210" spans="40:40">
      <c r="AN210" s="32"/>
    </row>
    <row r="211" spans="40:40">
      <c r="AN211" s="32"/>
    </row>
    <row r="212" spans="40:40">
      <c r="AN212" s="32"/>
    </row>
    <row r="213" spans="40:40">
      <c r="AN213" s="32"/>
    </row>
    <row r="214" spans="40:40">
      <c r="AN214" s="32"/>
    </row>
    <row r="215" spans="40:40">
      <c r="AN215" s="32"/>
    </row>
    <row r="216" spans="40:40">
      <c r="AN216" s="32"/>
    </row>
    <row r="217" spans="40:40">
      <c r="AN217" s="32"/>
    </row>
    <row r="218" spans="40:40">
      <c r="AN218" s="32"/>
    </row>
    <row r="219" spans="40:40">
      <c r="AN219" s="32"/>
    </row>
    <row r="220" spans="40:40">
      <c r="AN220" s="32"/>
    </row>
    <row r="221" spans="40:40">
      <c r="AN221" s="32"/>
    </row>
    <row r="222" spans="40:40">
      <c r="AN222" s="32"/>
    </row>
    <row r="223" spans="40:40">
      <c r="AN223" s="32"/>
    </row>
    <row r="224" spans="40:40">
      <c r="AN224" s="32"/>
    </row>
    <row r="225" spans="40:40">
      <c r="AN225" s="32"/>
    </row>
    <row r="226" spans="40:40">
      <c r="AN226" s="32"/>
    </row>
    <row r="227" spans="40:40">
      <c r="AN227" s="32"/>
    </row>
    <row r="228" spans="40:40">
      <c r="AN228" s="32"/>
    </row>
    <row r="229" spans="40:40">
      <c r="AN229" s="32"/>
    </row>
    <row r="230" spans="40:40">
      <c r="AN230" s="32"/>
    </row>
    <row r="231" spans="40:40">
      <c r="AN231" s="32"/>
    </row>
    <row r="232" spans="40:40">
      <c r="AN232" s="32"/>
    </row>
    <row r="233" spans="40:40">
      <c r="AN233" s="32"/>
    </row>
    <row r="234" spans="40:40">
      <c r="AN234" s="32"/>
    </row>
    <row r="235" spans="40:40">
      <c r="AN235" s="32"/>
    </row>
    <row r="236" spans="40:40">
      <c r="AN236" s="32"/>
    </row>
    <row r="237" spans="40:40">
      <c r="AN237" s="32"/>
    </row>
    <row r="238" spans="40:40">
      <c r="AN238" s="32"/>
    </row>
    <row r="239" spans="40:40">
      <c r="AN239" s="32"/>
    </row>
    <row r="240" spans="40:40">
      <c r="AN240" s="32"/>
    </row>
    <row r="241" spans="40:40">
      <c r="AN241" s="32"/>
    </row>
    <row r="242" spans="40:40">
      <c r="AN242" s="32"/>
    </row>
    <row r="243" spans="40:40">
      <c r="AN243" s="32"/>
    </row>
    <row r="244" spans="40:40">
      <c r="AN244" s="32"/>
    </row>
    <row r="245" spans="40:40">
      <c r="AN245" s="32"/>
    </row>
    <row r="246" spans="40:40">
      <c r="AN246" s="32"/>
    </row>
    <row r="247" spans="40:40">
      <c r="AN247" s="32"/>
    </row>
    <row r="248" spans="40:40">
      <c r="AN248" s="32"/>
    </row>
    <row r="249" spans="40:40">
      <c r="AN249" s="32"/>
    </row>
    <row r="250" spans="40:40">
      <c r="AN250" s="32"/>
    </row>
    <row r="251" spans="40:40">
      <c r="AN251" s="32"/>
    </row>
    <row r="252" spans="40:40">
      <c r="AN252" s="32"/>
    </row>
    <row r="253" spans="40:40">
      <c r="AN253" s="32"/>
    </row>
    <row r="254" spans="40:40">
      <c r="AN254" s="32"/>
    </row>
    <row r="255" spans="40:40">
      <c r="AN255" s="32"/>
    </row>
    <row r="256" spans="40:40">
      <c r="AN256" s="32"/>
    </row>
    <row r="257" spans="40:40">
      <c r="AN257" s="32"/>
    </row>
    <row r="258" spans="40:40">
      <c r="AN258" s="32"/>
    </row>
    <row r="259" spans="40:40">
      <c r="AN259" s="32"/>
    </row>
    <row r="260" spans="40:40">
      <c r="AN260" s="32"/>
    </row>
    <row r="261" spans="40:40">
      <c r="AN261" s="32"/>
    </row>
  </sheetData>
  <mergeCells count="4">
    <mergeCell ref="A2:P2"/>
    <mergeCell ref="A3:E3"/>
    <mergeCell ref="A113:B113"/>
    <mergeCell ref="A1:A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70864-A43B-4FD7-933D-3D24045432CF}">
  <sheetPr codeName="Ark4"/>
  <dimension ref="A1:Y646"/>
  <sheetViews>
    <sheetView workbookViewId="0">
      <selection activeCell="A2" sqref="A2"/>
    </sheetView>
  </sheetViews>
  <sheetFormatPr defaultRowHeight="14.5"/>
  <sheetData>
    <row r="1" spans="1:25" s="54" customFormat="1" ht="18" thickBot="1">
      <c r="A1" s="163" t="s">
        <v>1659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</row>
    <row r="2" spans="1:25">
      <c r="A2" t="s">
        <v>4</v>
      </c>
      <c r="E2" t="s">
        <v>9</v>
      </c>
    </row>
    <row r="3" spans="1:25">
      <c r="B3" s="17" t="s">
        <v>116</v>
      </c>
      <c r="C3" s="17" t="s">
        <v>123</v>
      </c>
      <c r="E3" t="s">
        <v>116</v>
      </c>
      <c r="F3" t="s">
        <v>751</v>
      </c>
    </row>
    <row r="4" spans="1:25">
      <c r="B4" s="22">
        <v>1562.0810566210093</v>
      </c>
      <c r="C4" s="22">
        <v>1602.7645440167369</v>
      </c>
      <c r="D4" s="22"/>
      <c r="E4" s="22">
        <v>1412.86</v>
      </c>
      <c r="F4" s="22">
        <v>1544.3500000000001</v>
      </c>
    </row>
    <row r="5" spans="1:25">
      <c r="B5" s="22">
        <v>1593.0593621563787</v>
      </c>
      <c r="C5" s="22">
        <v>1569.1062266599545</v>
      </c>
      <c r="D5" s="22"/>
      <c r="E5" s="22">
        <v>1374.2433333333331</v>
      </c>
      <c r="F5" s="22">
        <v>1514.2299999999998</v>
      </c>
    </row>
    <row r="6" spans="1:25">
      <c r="B6" s="22">
        <v>1622.2305998688516</v>
      </c>
      <c r="C6" s="22">
        <v>1532.5666525644592</v>
      </c>
      <c r="D6" s="22"/>
      <c r="E6" s="22">
        <v>1447.83</v>
      </c>
      <c r="F6" s="22">
        <v>1489.1733333333334</v>
      </c>
    </row>
    <row r="7" spans="1:25">
      <c r="B7" s="22">
        <v>1631.7822440755908</v>
      </c>
      <c r="C7" s="22">
        <v>1506.1114770544593</v>
      </c>
      <c r="D7" s="22"/>
      <c r="E7" s="22">
        <v>1412.6599999999999</v>
      </c>
      <c r="F7" s="22">
        <v>1481.89</v>
      </c>
    </row>
    <row r="8" spans="1:25">
      <c r="B8" s="22">
        <v>1560.2739887981124</v>
      </c>
      <c r="C8" s="22">
        <v>1650.1743139901034</v>
      </c>
      <c r="D8" s="22"/>
      <c r="E8" s="22">
        <v>1396.645</v>
      </c>
      <c r="F8" s="22">
        <v>1621.8</v>
      </c>
    </row>
    <row r="9" spans="1:25">
      <c r="B9" s="22">
        <v>1416.9993256970283</v>
      </c>
      <c r="C9" s="22">
        <v>1683.1778002699054</v>
      </c>
      <c r="D9" s="22"/>
      <c r="E9" s="22">
        <v>1289.3366666666668</v>
      </c>
      <c r="F9" s="22">
        <v>1726.9033333333334</v>
      </c>
    </row>
    <row r="10" spans="1:25">
      <c r="B10" s="22">
        <v>1573.9560737429008</v>
      </c>
      <c r="C10" s="22">
        <v>1491.1813284993107</v>
      </c>
      <c r="D10" s="22"/>
      <c r="E10" s="22">
        <v>1455.165</v>
      </c>
      <c r="F10" s="22">
        <v>1547.4650000000001</v>
      </c>
    </row>
    <row r="11" spans="1:25">
      <c r="B11" s="22">
        <v>1532.3935138162799</v>
      </c>
      <c r="C11" s="22">
        <v>1502.7063554541621</v>
      </c>
      <c r="D11" s="22"/>
      <c r="E11" s="22">
        <v>1344.72</v>
      </c>
      <c r="F11" s="22">
        <v>1466.3633333333335</v>
      </c>
    </row>
    <row r="12" spans="1:25">
      <c r="B12" s="22">
        <v>1639.5268204594331</v>
      </c>
      <c r="C12" s="22">
        <v>1403.6958966147561</v>
      </c>
      <c r="D12" s="22"/>
      <c r="E12" s="22">
        <v>1443.4566666666667</v>
      </c>
      <c r="F12" s="22">
        <v>1354.2049999999999</v>
      </c>
    </row>
    <row r="13" spans="1:25">
      <c r="B13" s="22">
        <v>1613.9697183927531</v>
      </c>
      <c r="C13" s="22">
        <v>1520.2558283172318</v>
      </c>
      <c r="D13" s="22"/>
      <c r="E13" s="22">
        <v>1398.14</v>
      </c>
      <c r="F13" s="22">
        <v>1426.8733333333337</v>
      </c>
    </row>
    <row r="14" spans="1:25">
      <c r="B14" s="22">
        <v>1743.5622965490491</v>
      </c>
      <c r="C14" s="22">
        <v>1310.7098836835676</v>
      </c>
      <c r="D14" s="22"/>
      <c r="E14" s="22">
        <v>1514.1633333333332</v>
      </c>
      <c r="F14" s="22">
        <v>1237.3333333333333</v>
      </c>
    </row>
    <row r="15" spans="1:25">
      <c r="B15" s="22">
        <v>1742.1424575453448</v>
      </c>
      <c r="C15" s="22">
        <v>1315.2282181147311</v>
      </c>
      <c r="D15" s="22"/>
      <c r="E15" s="22">
        <v>1511.1366666666665</v>
      </c>
      <c r="F15" s="22">
        <v>1236.1299999999999</v>
      </c>
    </row>
    <row r="16" spans="1:25">
      <c r="B16" s="22">
        <v>1685.4134355336992</v>
      </c>
      <c r="C16" s="22">
        <v>1440.5628862487413</v>
      </c>
      <c r="D16" s="22"/>
      <c r="E16" s="22">
        <v>1472.895</v>
      </c>
      <c r="F16" s="22">
        <v>1417.0566666666666</v>
      </c>
    </row>
    <row r="17" spans="2:6">
      <c r="B17" s="22">
        <v>1682.1219905705664</v>
      </c>
      <c r="C17" s="22">
        <v>1406.8390857842612</v>
      </c>
      <c r="D17" s="22"/>
      <c r="E17" s="22">
        <v>1468.63</v>
      </c>
      <c r="F17" s="22">
        <v>1405.7533333333333</v>
      </c>
    </row>
    <row r="18" spans="2:6">
      <c r="B18" s="22">
        <v>1231.6457975770675</v>
      </c>
      <c r="C18" s="22">
        <v>2708.1194019593136</v>
      </c>
      <c r="D18" s="22"/>
      <c r="E18" s="22">
        <v>1101.5333333333335</v>
      </c>
      <c r="F18" s="22">
        <v>2710.9333333333334</v>
      </c>
    </row>
    <row r="19" spans="2:6">
      <c r="B19" s="22">
        <v>1241.7137468760625</v>
      </c>
      <c r="C19" s="22">
        <v>2577.6770514248583</v>
      </c>
      <c r="D19" s="22"/>
      <c r="E19" s="22">
        <v>1101.4133333333332</v>
      </c>
      <c r="F19" s="22">
        <v>2560.0566666666668</v>
      </c>
    </row>
    <row r="20" spans="2:6">
      <c r="B20" s="22">
        <v>1349.6215111575996</v>
      </c>
      <c r="C20" s="22">
        <v>2343.7713907275306</v>
      </c>
      <c r="D20" s="22"/>
      <c r="E20" s="22">
        <v>1138.68</v>
      </c>
      <c r="F20" s="22">
        <v>2453.6566666666668</v>
      </c>
    </row>
    <row r="21" spans="2:6">
      <c r="B21" s="22">
        <v>1111.8630161736385</v>
      </c>
      <c r="C21" s="22">
        <v>2686.9028750651555</v>
      </c>
      <c r="D21" s="22"/>
      <c r="E21" s="22">
        <v>1035.9133333333332</v>
      </c>
      <c r="F21" s="22">
        <v>2788.7933333333335</v>
      </c>
    </row>
    <row r="22" spans="2:6">
      <c r="B22" s="30">
        <v>2044.5681653343893</v>
      </c>
      <c r="C22" s="22">
        <v>1069.7320473548543</v>
      </c>
      <c r="D22" s="22"/>
      <c r="E22" s="22">
        <v>1788.9566666666667</v>
      </c>
      <c r="F22" s="22">
        <v>1036.02</v>
      </c>
    </row>
    <row r="23" spans="2:6">
      <c r="B23" s="22">
        <v>1311.8021631498359</v>
      </c>
      <c r="C23" s="22">
        <v>2192.7673443758972</v>
      </c>
      <c r="D23" s="22"/>
      <c r="E23" s="22">
        <v>1224.4166666666667</v>
      </c>
      <c r="F23" s="22">
        <v>2253.4866666666671</v>
      </c>
    </row>
    <row r="24" spans="2:6">
      <c r="B24" s="22">
        <v>988.67262116131894</v>
      </c>
      <c r="C24" s="22">
        <v>2871.3033063427797</v>
      </c>
      <c r="D24" s="22"/>
      <c r="E24" s="22">
        <v>923.09333333333325</v>
      </c>
      <c r="F24" s="22">
        <v>2945.6133333333332</v>
      </c>
    </row>
    <row r="25" spans="2:6">
      <c r="B25" s="22">
        <v>1559.4995311597283</v>
      </c>
      <c r="C25" s="22">
        <v>2150.2033243721835</v>
      </c>
      <c r="D25" s="22"/>
      <c r="E25" s="22">
        <v>1442.3</v>
      </c>
      <c r="F25" s="22">
        <v>2049.5499999999997</v>
      </c>
    </row>
    <row r="26" spans="2:6">
      <c r="B26" s="22">
        <v>1636.5838814335727</v>
      </c>
      <c r="C26" s="22">
        <v>1922.2173366107575</v>
      </c>
      <c r="D26" s="22"/>
      <c r="E26" s="22">
        <v>1507.6899999999998</v>
      </c>
      <c r="F26" s="22">
        <v>1837.9366666666665</v>
      </c>
    </row>
    <row r="27" spans="2:6">
      <c r="B27" s="22">
        <v>1292.0534933710378</v>
      </c>
      <c r="C27" s="22">
        <v>2175.8727025898074</v>
      </c>
      <c r="D27" s="22"/>
      <c r="E27" s="22">
        <v>1226.2733333333333</v>
      </c>
      <c r="F27" s="22">
        <v>2202.3933333333334</v>
      </c>
    </row>
    <row r="28" spans="2:6">
      <c r="B28" s="22">
        <v>1259.3971962858359</v>
      </c>
      <c r="C28" s="22">
        <v>2191.8505808681243</v>
      </c>
      <c r="D28" s="22"/>
      <c r="E28" s="22">
        <v>1102.6366666666665</v>
      </c>
      <c r="F28" s="22">
        <v>2060.5</v>
      </c>
    </row>
    <row r="29" spans="2:6">
      <c r="B29" s="22">
        <v>1299.694808736429</v>
      </c>
      <c r="C29" s="22">
        <v>2443.5152603731549</v>
      </c>
      <c r="D29" s="22"/>
      <c r="E29" s="22">
        <v>1136.2049999999999</v>
      </c>
      <c r="F29" s="22">
        <v>2280.27</v>
      </c>
    </row>
    <row r="30" spans="2:6">
      <c r="B30" s="22">
        <v>1511.7413101260336</v>
      </c>
      <c r="C30" s="22">
        <v>2210.1858510235697</v>
      </c>
      <c r="D30" s="22"/>
      <c r="E30" s="22">
        <v>1377.915</v>
      </c>
      <c r="F30" s="22">
        <v>2277.0250000000001</v>
      </c>
    </row>
    <row r="31" spans="2:6">
      <c r="B31" s="22">
        <v>1153.5546523733233</v>
      </c>
      <c r="C31" s="22">
        <v>2620.2410714285711</v>
      </c>
      <c r="D31" s="22"/>
      <c r="E31" s="22">
        <v>1023.9</v>
      </c>
      <c r="F31" s="22">
        <v>2528.7733333333331</v>
      </c>
    </row>
    <row r="32" spans="2:6">
      <c r="B32" s="22">
        <v>1224.5466025585454</v>
      </c>
      <c r="C32" s="22">
        <v>2469.7608899385214</v>
      </c>
      <c r="D32" s="22"/>
      <c r="E32" s="22">
        <v>1123.7233333333334</v>
      </c>
      <c r="F32" s="22">
        <v>2433.3200000000002</v>
      </c>
    </row>
    <row r="33" spans="2:6">
      <c r="B33" s="22">
        <v>1208.1539158794121</v>
      </c>
      <c r="C33" s="22">
        <v>2536.9465584366894</v>
      </c>
      <c r="D33" s="22"/>
      <c r="E33" s="22">
        <v>1132.5133333333333</v>
      </c>
      <c r="F33" s="22">
        <v>2643.1933333333332</v>
      </c>
    </row>
    <row r="34" spans="2:6">
      <c r="B34" s="22">
        <v>1195.7625936652646</v>
      </c>
      <c r="C34" s="22">
        <v>2553.8412002227792</v>
      </c>
      <c r="D34" s="22"/>
      <c r="E34" s="22">
        <v>1049.3466666666666</v>
      </c>
      <c r="F34" s="22">
        <v>2516.4349999999999</v>
      </c>
    </row>
    <row r="35" spans="2:6">
      <c r="B35" s="22">
        <v>1225.1919839238653</v>
      </c>
      <c r="C35" s="22">
        <v>2489.9296871095112</v>
      </c>
      <c r="D35" s="22"/>
      <c r="E35" s="22">
        <v>1103.8666666666668</v>
      </c>
      <c r="F35" s="22">
        <v>2412.9900000000002</v>
      </c>
    </row>
    <row r="36" spans="2:6">
      <c r="B36" s="22">
        <v>1181.3060510820919</v>
      </c>
      <c r="C36" s="22">
        <v>2476.3092007083233</v>
      </c>
      <c r="D36" s="22"/>
      <c r="E36" s="22">
        <v>1066.7700000000002</v>
      </c>
      <c r="F36" s="22">
        <v>2468.2466666666664</v>
      </c>
    </row>
    <row r="37" spans="2:6">
      <c r="B37" s="22">
        <v>1288.9556628175012</v>
      </c>
      <c r="C37" s="22">
        <v>1965.5409606637677</v>
      </c>
      <c r="D37" s="22"/>
      <c r="E37" s="22">
        <v>1141.3966666666668</v>
      </c>
      <c r="F37" s="22">
        <v>1901.66</v>
      </c>
    </row>
    <row r="38" spans="2:6">
      <c r="B38" s="22">
        <v>1276.0480355110969</v>
      </c>
      <c r="C38" s="22">
        <v>2007.7120820212922</v>
      </c>
      <c r="D38" s="22"/>
      <c r="E38" s="22">
        <v>1118.29</v>
      </c>
      <c r="F38" s="22">
        <v>1889.7066666666667</v>
      </c>
    </row>
    <row r="39" spans="2:6">
      <c r="B39" s="22">
        <v>1218.4800177245354</v>
      </c>
      <c r="C39" s="22">
        <v>2499.6211870488187</v>
      </c>
      <c r="D39" s="22"/>
      <c r="E39" s="22">
        <v>1085.0766666666666</v>
      </c>
      <c r="F39" s="22">
        <v>2406.1933333333332</v>
      </c>
    </row>
    <row r="40" spans="2:6">
      <c r="B40" s="22">
        <v>1415.9667155125162</v>
      </c>
      <c r="C40" s="22">
        <v>1966.5886903869359</v>
      </c>
      <c r="D40" s="22"/>
      <c r="E40" s="22">
        <v>1200.7866666666666</v>
      </c>
      <c r="F40" s="22">
        <v>1913.7349999999999</v>
      </c>
    </row>
    <row r="41" spans="2:6">
      <c r="B41" s="22">
        <v>1557.9506158829597</v>
      </c>
      <c r="C41" s="22">
        <v>1739.7552053209945</v>
      </c>
      <c r="D41" s="22"/>
      <c r="E41" s="22">
        <v>1354.31</v>
      </c>
      <c r="F41" s="22">
        <v>1749.5466666666664</v>
      </c>
    </row>
    <row r="42" spans="2:6">
      <c r="B42" s="22">
        <v>1232.7429458981117</v>
      </c>
      <c r="C42" s="22">
        <v>2549.9122137608979</v>
      </c>
      <c r="D42" s="22"/>
      <c r="E42" s="22">
        <v>1098.6066666666666</v>
      </c>
      <c r="F42" s="22">
        <v>2521.04</v>
      </c>
    </row>
    <row r="43" spans="2:6">
      <c r="B43" s="22">
        <v>1131.9989147716287</v>
      </c>
      <c r="C43" s="22">
        <v>2730.9075234382249</v>
      </c>
      <c r="D43" s="22"/>
      <c r="E43" s="22">
        <v>999.07666666666671</v>
      </c>
      <c r="F43" s="22">
        <v>2669.14</v>
      </c>
    </row>
    <row r="44" spans="2:6">
      <c r="B44" s="22">
        <v>1130.7081520409884</v>
      </c>
      <c r="C44" s="22">
        <v>2357.1299446979269</v>
      </c>
      <c r="D44" s="22"/>
      <c r="E44" s="22">
        <v>1000.4233333333333</v>
      </c>
      <c r="F44" s="22">
        <v>2262.2566666666667</v>
      </c>
    </row>
    <row r="45" spans="2:6">
      <c r="B45" s="22">
        <v>1349.1052060653435</v>
      </c>
      <c r="C45" s="22">
        <v>1687.1067867317863</v>
      </c>
      <c r="D45" s="22"/>
      <c r="E45" s="22">
        <v>1190.73</v>
      </c>
      <c r="F45" s="22">
        <v>1642.6000000000001</v>
      </c>
    </row>
    <row r="46" spans="2:6">
      <c r="B46" s="22">
        <v>1452.3662245165754</v>
      </c>
      <c r="C46" s="22">
        <v>1550.6399902891128</v>
      </c>
      <c r="D46" s="22"/>
      <c r="E46" s="22">
        <v>1292.5633333333333</v>
      </c>
      <c r="F46" s="22">
        <v>1519.0250000000001</v>
      </c>
    </row>
    <row r="47" spans="2:6">
      <c r="B47" s="22">
        <v>1428.0998851805355</v>
      </c>
      <c r="C47" s="22">
        <v>1914.7260690901039</v>
      </c>
      <c r="D47" s="22"/>
      <c r="E47" s="22">
        <v>1243.8833333333332</v>
      </c>
      <c r="F47" s="22">
        <v>1915.1233333333337</v>
      </c>
    </row>
    <row r="48" spans="2:6">
      <c r="B48" s="22"/>
      <c r="C48" s="22"/>
      <c r="D48" s="22"/>
      <c r="E48" s="22"/>
      <c r="F48" s="22"/>
    </row>
    <row r="49" spans="2:6">
      <c r="B49" s="22">
        <v>1223.6430686470969</v>
      </c>
      <c r="C49" s="22">
        <v>2659.1380374011947</v>
      </c>
      <c r="D49" s="22"/>
      <c r="E49" s="22">
        <v>1129.6400000000001</v>
      </c>
      <c r="F49" s="22">
        <v>2649.9750000000004</v>
      </c>
    </row>
    <row r="50" spans="2:6">
      <c r="B50" s="22">
        <v>1290.2464255481414</v>
      </c>
      <c r="C50" s="22">
        <v>2847.2055227099081</v>
      </c>
      <c r="D50" s="22"/>
      <c r="E50" s="22">
        <v>1181.5866666666668</v>
      </c>
      <c r="F50" s="22">
        <v>2877.6566666666672</v>
      </c>
    </row>
    <row r="51" spans="2:6">
      <c r="B51" s="22">
        <v>1284.3089169871955</v>
      </c>
      <c r="C51" s="22">
        <v>2770.7212529186213</v>
      </c>
      <c r="D51" s="22"/>
      <c r="E51" s="22">
        <v>1124</v>
      </c>
      <c r="F51" s="22">
        <v>2610.395</v>
      </c>
    </row>
    <row r="52" spans="2:6">
      <c r="B52" s="22">
        <v>1278.3714084262499</v>
      </c>
      <c r="C52" s="22">
        <v>2823.3696715078295</v>
      </c>
      <c r="D52" s="22"/>
      <c r="E52" s="22">
        <v>1178.2150000000001</v>
      </c>
      <c r="F52" s="22">
        <v>2725.2366666666667</v>
      </c>
    </row>
    <row r="53" spans="2:6">
      <c r="B53" s="22">
        <v>1279.145866064634</v>
      </c>
      <c r="C53" s="22">
        <v>2894.091427821691</v>
      </c>
      <c r="D53" s="22"/>
      <c r="E53" s="22">
        <v>1139.0266666666666</v>
      </c>
      <c r="F53" s="22">
        <v>2761.2166666666667</v>
      </c>
    </row>
    <row r="54" spans="2:6">
      <c r="B54" s="22">
        <v>1330.2600701979936</v>
      </c>
      <c r="C54" s="22">
        <v>2637.6595780762441</v>
      </c>
      <c r="D54" s="22"/>
      <c r="E54" s="22">
        <v>1197.51</v>
      </c>
      <c r="F54" s="22">
        <v>2614.21</v>
      </c>
    </row>
    <row r="55" spans="2:6">
      <c r="B55" s="22"/>
      <c r="C55" s="22"/>
      <c r="D55" s="22"/>
      <c r="E55" s="22"/>
      <c r="F55" s="22"/>
    </row>
    <row r="56" spans="2:6">
      <c r="B56" s="22">
        <v>1540.3962427462504</v>
      </c>
      <c r="C56" s="22">
        <v>1656.9845571906972</v>
      </c>
      <c r="D56" s="22"/>
      <c r="E56" s="22">
        <v>1406.8333333333333</v>
      </c>
      <c r="F56" s="22">
        <v>1718.1966666666667</v>
      </c>
    </row>
    <row r="57" spans="2:6">
      <c r="B57" s="22">
        <v>1505.0293439267034</v>
      </c>
      <c r="C57" s="22">
        <v>2140.5118244328769</v>
      </c>
      <c r="D57" s="22"/>
      <c r="E57" s="22">
        <v>1285.83</v>
      </c>
      <c r="F57" s="22">
        <v>2014.79</v>
      </c>
    </row>
    <row r="58" spans="2:6">
      <c r="B58" s="22">
        <v>1476.3744113064868</v>
      </c>
      <c r="C58" s="22">
        <v>2138.1544325557479</v>
      </c>
      <c r="D58" s="22"/>
      <c r="E58" s="22">
        <v>1285.74</v>
      </c>
      <c r="F58" s="22">
        <v>2028.04</v>
      </c>
    </row>
    <row r="59" spans="2:6">
      <c r="B59" s="22">
        <v>1138.8399572440228</v>
      </c>
      <c r="C59" s="22">
        <v>2790.8900500896107</v>
      </c>
      <c r="D59" s="22"/>
      <c r="E59" s="22">
        <v>992.37</v>
      </c>
      <c r="F59" s="22">
        <v>2651</v>
      </c>
    </row>
    <row r="60" spans="2:6">
      <c r="B60" s="22">
        <v>1289.4719679097573</v>
      </c>
      <c r="C60" s="22">
        <v>2248.4279859192134</v>
      </c>
      <c r="D60" s="22"/>
      <c r="E60" s="22">
        <v>1133.9933333333333</v>
      </c>
      <c r="F60" s="22">
        <v>2220.7033333333334</v>
      </c>
    </row>
    <row r="61" spans="2:6">
      <c r="B61" s="22">
        <v>1326.5168582791364</v>
      </c>
      <c r="C61" s="22">
        <v>2254.8453304736195</v>
      </c>
      <c r="D61" s="22"/>
      <c r="E61" s="22">
        <v>1177.8866666666665</v>
      </c>
      <c r="F61" s="22">
        <v>2206.85</v>
      </c>
    </row>
    <row r="62" spans="2:6">
      <c r="B62" s="22">
        <v>1351.8158077996884</v>
      </c>
      <c r="C62" s="22">
        <v>2119.9501286156988</v>
      </c>
      <c r="D62" s="22"/>
      <c r="E62" s="22">
        <v>1161.8699999999999</v>
      </c>
      <c r="F62" s="22">
        <v>2033.823333333333</v>
      </c>
    </row>
    <row r="63" spans="2:6">
      <c r="B63" s="22">
        <v>1271.0785989981316</v>
      </c>
      <c r="C63" s="22">
        <v>2390.5918127316154</v>
      </c>
      <c r="D63" s="22"/>
      <c r="E63" s="22">
        <v>1113.8100000000002</v>
      </c>
      <c r="F63" s="22">
        <v>2259.8533333333335</v>
      </c>
    </row>
    <row r="64" spans="2:6">
      <c r="B64" s="22">
        <v>1180.2734408975796</v>
      </c>
      <c r="C64" s="22">
        <v>2729.2311558811552</v>
      </c>
      <c r="D64" s="22"/>
      <c r="E64" s="22">
        <v>1035.1733333333332</v>
      </c>
      <c r="F64" s="22">
        <v>2598.8233333333333</v>
      </c>
    </row>
    <row r="65" spans="2:6">
      <c r="B65" s="22">
        <v>1388.3443930768117</v>
      </c>
      <c r="C65" s="22">
        <v>2674.5920508179279</v>
      </c>
      <c r="D65" s="22"/>
      <c r="E65" s="22">
        <v>1225.6399999999999</v>
      </c>
      <c r="F65" s="22">
        <v>2630.1299999999997</v>
      </c>
    </row>
    <row r="66" spans="2:6">
      <c r="B66" s="22">
        <v>1388.0862405306834</v>
      </c>
      <c r="C66" s="22">
        <v>2698.689834450799</v>
      </c>
      <c r="D66" s="22"/>
      <c r="E66" s="22">
        <v>1241.97</v>
      </c>
      <c r="F66" s="22">
        <v>2612.19</v>
      </c>
    </row>
    <row r="67" spans="2:6">
      <c r="B67" s="22"/>
      <c r="C67" s="22"/>
      <c r="D67" s="22"/>
      <c r="E67" s="22"/>
      <c r="F67" s="22"/>
    </row>
    <row r="68" spans="2:6">
      <c r="B68" s="22">
        <v>1559.4995311597283</v>
      </c>
      <c r="C68" s="22">
        <v>2468.9750926461447</v>
      </c>
      <c r="D68" s="22"/>
      <c r="E68" s="22">
        <v>1375.8400000000001</v>
      </c>
      <c r="F68" s="22">
        <v>2305.35</v>
      </c>
    </row>
    <row r="69" spans="2:6">
      <c r="B69" s="22">
        <v>1547.3663614917086</v>
      </c>
      <c r="C69" s="22">
        <v>2307.8866477090155</v>
      </c>
      <c r="D69" s="22"/>
      <c r="E69" s="22">
        <v>1369.4333333333334</v>
      </c>
      <c r="F69" s="22">
        <v>2249.1733333333336</v>
      </c>
    </row>
    <row r="70" spans="2:6">
      <c r="B70" s="22">
        <v>1468.1135298303882</v>
      </c>
      <c r="C70" s="22">
        <v>2201.0182159458468</v>
      </c>
      <c r="D70" s="22"/>
      <c r="E70" s="22">
        <v>1315.18</v>
      </c>
      <c r="F70" s="22">
        <v>2067.58</v>
      </c>
    </row>
    <row r="71" spans="2:6">
      <c r="B71" s="22">
        <v>1984.1604695404194</v>
      </c>
      <c r="C71" s="22">
        <v>1340.5701807938649</v>
      </c>
      <c r="D71" s="22"/>
      <c r="E71" s="22">
        <v>1713.05</v>
      </c>
      <c r="F71" s="22">
        <v>1281.6200000000001</v>
      </c>
    </row>
    <row r="72" spans="2:6">
      <c r="B72" s="22">
        <v>1071.3330664315299</v>
      </c>
      <c r="C72" s="22">
        <v>2700.7852938971355</v>
      </c>
      <c r="D72" s="22"/>
      <c r="E72" s="22">
        <v>980.28000000000009</v>
      </c>
      <c r="F72" s="22">
        <v>2789.7866666666669</v>
      </c>
    </row>
    <row r="73" spans="2:6">
      <c r="B73" s="22">
        <v>1593.0593621563787</v>
      </c>
      <c r="C73" s="22">
        <v>1891.1521503188167</v>
      </c>
      <c r="D73" s="22"/>
      <c r="E73" s="22">
        <v>1401.9533333333331</v>
      </c>
      <c r="F73" s="22">
        <v>1903.5533333333333</v>
      </c>
    </row>
    <row r="74" spans="2:6">
      <c r="B74" s="22">
        <v>1071.0749138854019</v>
      </c>
      <c r="C74" s="22">
        <v>3011.17522438575</v>
      </c>
      <c r="D74" s="22"/>
      <c r="E74" s="22">
        <v>936.04</v>
      </c>
      <c r="F74" s="22">
        <v>2866.0966666666668</v>
      </c>
    </row>
    <row r="75" spans="2:6">
      <c r="B75" s="22">
        <v>1388.3443930768117</v>
      </c>
      <c r="C75" s="22">
        <v>2346.6526474662437</v>
      </c>
      <c r="D75" s="22"/>
      <c r="E75" s="22">
        <v>1276.8699999999999</v>
      </c>
      <c r="F75" s="22">
        <v>2305.6566666666668</v>
      </c>
    </row>
    <row r="76" spans="2:6">
      <c r="B76" s="22">
        <v>1097.5355498635302</v>
      </c>
      <c r="C76" s="22">
        <v>2704.3213817128285</v>
      </c>
      <c r="D76" s="22"/>
      <c r="E76" s="22">
        <v>1014.7366666666667</v>
      </c>
      <c r="F76" s="22">
        <v>2636.623333333333</v>
      </c>
    </row>
    <row r="77" spans="2:6">
      <c r="B77" s="22">
        <v>1682.3801431166939</v>
      </c>
      <c r="C77" s="22">
        <v>1583.1196117073307</v>
      </c>
      <c r="D77" s="22"/>
      <c r="E77" s="22">
        <v>1560.3433333333335</v>
      </c>
      <c r="F77" s="22">
        <v>1571.8966666666668</v>
      </c>
    </row>
    <row r="78" spans="2:6">
      <c r="B78" s="22">
        <v>1483.0863775058169</v>
      </c>
      <c r="C78" s="22">
        <v>2179.0158917593126</v>
      </c>
      <c r="D78" s="22"/>
      <c r="E78" s="22">
        <v>1302.1266666666668</v>
      </c>
      <c r="F78" s="22">
        <v>2150.0333333333333</v>
      </c>
    </row>
    <row r="79" spans="2:6">
      <c r="B79" s="22">
        <v>1505.0293439267036</v>
      </c>
      <c r="C79" s="22">
        <v>1997.234784789609</v>
      </c>
      <c r="D79" s="22"/>
      <c r="E79" s="22">
        <v>1330.7066666666667</v>
      </c>
      <c r="F79" s="22">
        <v>1934.4966666666667</v>
      </c>
    </row>
    <row r="80" spans="2:6">
      <c r="B80" s="22">
        <v>1864.1195355908621</v>
      </c>
      <c r="C80" s="22">
        <v>1414.4351262772313</v>
      </c>
      <c r="D80" s="22"/>
      <c r="E80" s="22">
        <v>1634.6566666666665</v>
      </c>
      <c r="F80" s="22">
        <v>1380.625</v>
      </c>
    </row>
    <row r="81" spans="2:6">
      <c r="B81" s="22">
        <v>1735.0432625268222</v>
      </c>
      <c r="C81" s="22">
        <v>1517.8984364401028</v>
      </c>
      <c r="D81" s="22"/>
      <c r="E81" s="22">
        <v>1511.8233333333335</v>
      </c>
      <c r="F81" s="22">
        <v>1473.7633333333333</v>
      </c>
    </row>
    <row r="82" spans="2:6">
      <c r="B82" s="22"/>
      <c r="C82" s="22"/>
      <c r="D82" s="22"/>
      <c r="E82" s="22"/>
      <c r="F82" s="22"/>
    </row>
    <row r="83" spans="2:6">
      <c r="B83" s="22">
        <v>1451.075461785935</v>
      </c>
      <c r="C83" s="22">
        <v>2522.4093085277291</v>
      </c>
      <c r="D83" s="22"/>
      <c r="E83" s="22">
        <v>1326.0333333333335</v>
      </c>
      <c r="F83" s="22">
        <v>2360.2200000000003</v>
      </c>
    </row>
    <row r="84" spans="2:6">
      <c r="B84" s="22">
        <v>1376.727528501048</v>
      </c>
      <c r="C84" s="22">
        <v>2543.8877678526801</v>
      </c>
      <c r="D84" s="22"/>
      <c r="E84" s="22">
        <v>1250.0350000000001</v>
      </c>
      <c r="F84" s="22">
        <v>2550.1799999999998</v>
      </c>
    </row>
    <row r="85" spans="2:6">
      <c r="B85" s="22">
        <v>1300.5725273932646</v>
      </c>
      <c r="C85" s="22">
        <v>2709.4290641132743</v>
      </c>
      <c r="D85" s="22"/>
      <c r="E85" s="22">
        <v>1166.76</v>
      </c>
      <c r="F85" s="22">
        <v>2675.26</v>
      </c>
    </row>
    <row r="86" spans="2:6">
      <c r="B86" s="22">
        <v>1537.2984121927136</v>
      </c>
      <c r="C86" s="22">
        <v>1805.7621778805988</v>
      </c>
      <c r="D86" s="22"/>
      <c r="E86" s="22">
        <v>1415.2350000000001</v>
      </c>
      <c r="F86" s="22">
        <v>1713.8266666666666</v>
      </c>
    </row>
    <row r="87" spans="2:6">
      <c r="B87" s="22">
        <v>1282.7600017104271</v>
      </c>
      <c r="C87" s="22">
        <v>2655.99484823169</v>
      </c>
      <c r="D87" s="22"/>
      <c r="E87" s="22">
        <v>1182.69</v>
      </c>
      <c r="F87" s="22">
        <v>2595.335</v>
      </c>
    </row>
    <row r="88" spans="2:6">
      <c r="B88" s="22">
        <v>1500.1244455502699</v>
      </c>
      <c r="C88" s="22">
        <v>2692.1415236809967</v>
      </c>
      <c r="D88" s="22"/>
      <c r="E88" s="22">
        <v>1338.7266666666667</v>
      </c>
      <c r="F88" s="22">
        <v>2451.8199999999997</v>
      </c>
    </row>
    <row r="89" spans="2:6">
      <c r="B89" s="22">
        <v>1324.8388667293041</v>
      </c>
      <c r="C89" s="22">
        <v>1848.9810289612917</v>
      </c>
      <c r="D89" s="22"/>
      <c r="E89" s="22">
        <v>1166.5866666666668</v>
      </c>
      <c r="F89" s="22">
        <v>1795.4466666666667</v>
      </c>
    </row>
    <row r="90" spans="2:6">
      <c r="B90" s="22">
        <v>1169.1728814140722</v>
      </c>
      <c r="C90" s="22">
        <v>2378.6084040228775</v>
      </c>
      <c r="D90" s="22"/>
      <c r="E90" s="22">
        <v>1061.3833333333334</v>
      </c>
      <c r="F90" s="22">
        <v>2375.6</v>
      </c>
    </row>
    <row r="91" spans="2:6">
      <c r="B91" s="22">
        <v>1234.4854755844763</v>
      </c>
      <c r="C91" s="22">
        <v>2280.3837424758476</v>
      </c>
      <c r="D91" s="22"/>
      <c r="E91" s="22">
        <v>1083.1533333333334</v>
      </c>
      <c r="F91" s="22">
        <v>2215.6333333333332</v>
      </c>
    </row>
    <row r="92" spans="2:6">
      <c r="B92" s="22">
        <v>1183.990837561824</v>
      </c>
      <c r="C92" s="22">
        <v>2695.1275533920261</v>
      </c>
      <c r="D92" s="22"/>
      <c r="E92" s="22">
        <v>1082.93</v>
      </c>
      <c r="F92" s="22">
        <v>2652.2766666666666</v>
      </c>
    </row>
    <row r="93" spans="2:6">
      <c r="B93" s="22">
        <v>1106.3127364318848</v>
      </c>
      <c r="C93" s="22">
        <v>2806.4750297217402</v>
      </c>
      <c r="D93" s="22"/>
      <c r="E93" s="22">
        <v>971.36</v>
      </c>
      <c r="F93" s="22">
        <v>2628.9266666666667</v>
      </c>
    </row>
    <row r="94" spans="2:6">
      <c r="B94" s="22">
        <v>1838.0461284319263</v>
      </c>
      <c r="C94" s="22">
        <v>1194.6738168426762</v>
      </c>
      <c r="D94" s="22"/>
      <c r="E94" s="22">
        <v>1735.0766666666666</v>
      </c>
      <c r="F94" s="22">
        <v>1254.8800000000001</v>
      </c>
    </row>
    <row r="95" spans="2:6">
      <c r="B95" s="22">
        <v>1761.1166696857588</v>
      </c>
      <c r="C95" s="22">
        <v>1375.4071940892115</v>
      </c>
      <c r="D95" s="22"/>
      <c r="E95" s="22">
        <v>1656.37</v>
      </c>
      <c r="F95" s="22">
        <v>1381.65</v>
      </c>
    </row>
    <row r="96" spans="2:6">
      <c r="B96" s="22">
        <v>1253.5887639979539</v>
      </c>
      <c r="C96" s="22">
        <v>2044.6445547629755</v>
      </c>
      <c r="D96" s="22"/>
      <c r="E96" s="22">
        <v>1158.3050000000001</v>
      </c>
      <c r="F96" s="22">
        <v>2055.8849999999998</v>
      </c>
    </row>
    <row r="97" spans="2:6">
      <c r="B97" s="24">
        <v>2046.5043094303501</v>
      </c>
      <c r="C97" s="22">
        <v>1207.9668877053743</v>
      </c>
      <c r="D97" s="22"/>
      <c r="E97" s="22">
        <v>1899.7533333333333</v>
      </c>
      <c r="F97" s="22">
        <v>1189.2</v>
      </c>
    </row>
    <row r="98" spans="2:6">
      <c r="B98" s="22">
        <v>1455.4640550701122</v>
      </c>
      <c r="C98" s="22">
        <v>1903.7249069968366</v>
      </c>
      <c r="D98" s="22"/>
      <c r="E98" s="22">
        <v>1295.585</v>
      </c>
      <c r="F98" s="22">
        <v>1856.9349999999999</v>
      </c>
    </row>
    <row r="99" spans="2:6">
      <c r="B99" s="29">
        <v>1724.7171606816992</v>
      </c>
      <c r="C99" s="29">
        <v>1424.1266262165382</v>
      </c>
      <c r="D99" s="29"/>
      <c r="E99" s="29">
        <v>1573.7950000000001</v>
      </c>
      <c r="F99" s="29">
        <v>1356.96</v>
      </c>
    </row>
    <row r="101" spans="2:6">
      <c r="B101" s="22">
        <v>1533.1679714546642</v>
      </c>
      <c r="C101" s="22">
        <v>1499.0393014230731</v>
      </c>
      <c r="D101" s="22"/>
      <c r="E101" s="22">
        <v>1345.8666666666668</v>
      </c>
      <c r="F101" s="22">
        <v>1438.4233333333334</v>
      </c>
    </row>
    <row r="102" spans="2:6">
      <c r="B102" s="22">
        <v>1522.5837170634129</v>
      </c>
      <c r="C102" s="22">
        <v>1486.9904096066373</v>
      </c>
      <c r="D102" s="22"/>
      <c r="E102" s="22">
        <v>1363.9166666666667</v>
      </c>
      <c r="F102" s="22">
        <v>1497.635</v>
      </c>
    </row>
    <row r="103" spans="2:6">
      <c r="B103" s="22">
        <v>1518.711428871492</v>
      </c>
      <c r="C103" s="22">
        <v>1644.1498680818852</v>
      </c>
      <c r="D103" s="22"/>
      <c r="E103" s="22">
        <v>1397.9366666666665</v>
      </c>
      <c r="F103" s="22">
        <v>1645.7366666666667</v>
      </c>
    </row>
    <row r="104" spans="2:6">
      <c r="B104" s="22">
        <v>1583.7658704957678</v>
      </c>
      <c r="C104" s="22">
        <v>1566.3559361366376</v>
      </c>
      <c r="D104" s="22"/>
      <c r="E104" s="22">
        <v>1388.1999999999998</v>
      </c>
      <c r="F104" s="22">
        <v>1530.8833333333332</v>
      </c>
    </row>
    <row r="105" spans="2:6">
      <c r="B105" s="22">
        <v>1509.9342423031369</v>
      </c>
      <c r="C105" s="22">
        <v>1587.8343954615882</v>
      </c>
      <c r="D105" s="22"/>
      <c r="E105" s="22">
        <v>1350.385</v>
      </c>
      <c r="F105" s="22">
        <v>1600.1999999999998</v>
      </c>
    </row>
    <row r="106" spans="2:6">
      <c r="C106" s="21"/>
    </row>
    <row r="107" spans="2:6">
      <c r="B107" s="21"/>
      <c r="C107" s="21"/>
    </row>
    <row r="108" spans="2:6">
      <c r="B108" s="21"/>
      <c r="C108" s="21"/>
    </row>
    <row r="109" spans="2:6">
      <c r="B109" s="21"/>
      <c r="C109" s="21"/>
    </row>
    <row r="110" spans="2:6">
      <c r="B110" s="21"/>
      <c r="C110" s="21"/>
    </row>
    <row r="111" spans="2:6">
      <c r="B111" s="21"/>
      <c r="C111" s="21"/>
    </row>
    <row r="112" spans="2:6">
      <c r="B112" s="21"/>
      <c r="C112" s="21"/>
    </row>
    <row r="113" spans="2:3">
      <c r="B113" s="21"/>
      <c r="C113" s="21"/>
    </row>
    <row r="114" spans="2:3">
      <c r="B114" s="21"/>
      <c r="C114" s="21"/>
    </row>
    <row r="115" spans="2:3">
      <c r="B115" s="21"/>
      <c r="C115" s="21"/>
    </row>
    <row r="116" spans="2:3">
      <c r="B116" s="21"/>
      <c r="C116" s="21"/>
    </row>
    <row r="117" spans="2:3">
      <c r="B117" s="21"/>
      <c r="C117" s="21"/>
    </row>
    <row r="118" spans="2:3">
      <c r="B118" s="21"/>
      <c r="C118" s="21"/>
    </row>
    <row r="119" spans="2:3">
      <c r="B119" s="21"/>
      <c r="C119" s="21"/>
    </row>
    <row r="120" spans="2:3">
      <c r="B120" s="21"/>
      <c r="C120" s="21"/>
    </row>
    <row r="121" spans="2:3">
      <c r="B121" s="21"/>
      <c r="C121" s="21"/>
    </row>
    <row r="122" spans="2:3">
      <c r="B122" s="21"/>
      <c r="C122" s="21"/>
    </row>
    <row r="123" spans="2:3">
      <c r="B123" s="21"/>
      <c r="C123" s="21"/>
    </row>
    <row r="124" spans="2:3">
      <c r="B124" s="21"/>
      <c r="C124" s="21"/>
    </row>
    <row r="125" spans="2:3">
      <c r="B125" s="21"/>
      <c r="C125" s="21"/>
    </row>
    <row r="126" spans="2:3">
      <c r="B126" s="21"/>
      <c r="C126" s="21"/>
    </row>
    <row r="127" spans="2:3">
      <c r="B127" s="21"/>
      <c r="C127" s="21"/>
    </row>
    <row r="128" spans="2:3">
      <c r="B128" s="21"/>
      <c r="C128" s="21"/>
    </row>
    <row r="129" spans="2:3">
      <c r="B129" s="21"/>
      <c r="C129" s="21"/>
    </row>
    <row r="130" spans="2:3">
      <c r="B130" s="21"/>
      <c r="C130" s="21"/>
    </row>
    <row r="131" spans="2:3">
      <c r="B131" s="21"/>
      <c r="C131" s="21"/>
    </row>
    <row r="132" spans="2:3">
      <c r="B132" s="21"/>
      <c r="C132" s="21"/>
    </row>
    <row r="133" spans="2:3">
      <c r="B133" s="21"/>
      <c r="C133" s="21"/>
    </row>
    <row r="134" spans="2:3">
      <c r="B134" s="21"/>
      <c r="C134" s="21"/>
    </row>
    <row r="135" spans="2:3">
      <c r="B135" s="21"/>
      <c r="C135" s="21"/>
    </row>
    <row r="136" spans="2:3">
      <c r="B136" s="21"/>
      <c r="C136" s="21"/>
    </row>
    <row r="137" spans="2:3">
      <c r="B137" s="21"/>
      <c r="C137" s="21"/>
    </row>
    <row r="138" spans="2:3">
      <c r="B138" s="21"/>
      <c r="C138" s="21"/>
    </row>
    <row r="139" spans="2:3">
      <c r="B139" s="21"/>
      <c r="C139" s="21"/>
    </row>
    <row r="140" spans="2:3">
      <c r="B140" s="21"/>
      <c r="C140" s="21"/>
    </row>
    <row r="141" spans="2:3">
      <c r="B141" s="21"/>
      <c r="C141" s="21"/>
    </row>
    <row r="142" spans="2:3">
      <c r="B142" s="21"/>
      <c r="C142" s="21"/>
    </row>
    <row r="143" spans="2:3">
      <c r="B143" s="21"/>
      <c r="C143" s="21"/>
    </row>
    <row r="144" spans="2:3">
      <c r="B144" s="21"/>
      <c r="C144" s="21"/>
    </row>
    <row r="145" spans="2:3">
      <c r="B145" s="21"/>
      <c r="C145" s="21"/>
    </row>
    <row r="146" spans="2:3">
      <c r="B146" s="21"/>
      <c r="C146" s="21"/>
    </row>
    <row r="147" spans="2:3">
      <c r="B147" s="21"/>
      <c r="C147" s="21"/>
    </row>
    <row r="148" spans="2:3">
      <c r="B148" s="21"/>
      <c r="C148" s="21"/>
    </row>
    <row r="149" spans="2:3">
      <c r="B149" s="21"/>
      <c r="C149" s="21"/>
    </row>
    <row r="150" spans="2:3">
      <c r="B150" s="21"/>
      <c r="C150" s="21"/>
    </row>
    <row r="151" spans="2:3">
      <c r="B151" s="21"/>
      <c r="C151" s="21"/>
    </row>
    <row r="152" spans="2:3">
      <c r="B152" s="21"/>
      <c r="C152" s="21"/>
    </row>
    <row r="153" spans="2:3">
      <c r="B153" s="21"/>
      <c r="C153" s="21"/>
    </row>
    <row r="154" spans="2:3">
      <c r="B154" s="21"/>
      <c r="C154" s="21"/>
    </row>
    <row r="155" spans="2:3">
      <c r="B155" s="21"/>
      <c r="C155" s="21"/>
    </row>
    <row r="156" spans="2:3">
      <c r="B156" s="21"/>
      <c r="C156" s="21"/>
    </row>
    <row r="157" spans="2:3">
      <c r="B157" s="21"/>
      <c r="C157" s="21"/>
    </row>
    <row r="158" spans="2:3">
      <c r="B158" s="21"/>
      <c r="C158" s="21"/>
    </row>
    <row r="159" spans="2:3">
      <c r="B159" s="21"/>
      <c r="C159" s="21"/>
    </row>
    <row r="160" spans="2:3">
      <c r="B160" s="21"/>
      <c r="C160" s="21"/>
    </row>
    <row r="161" spans="2:3">
      <c r="B161" s="21"/>
      <c r="C161" s="21"/>
    </row>
    <row r="162" spans="2:3">
      <c r="B162" s="21"/>
      <c r="C162" s="21"/>
    </row>
    <row r="163" spans="2:3">
      <c r="B163" s="21"/>
      <c r="C163" s="21"/>
    </row>
    <row r="164" spans="2:3">
      <c r="B164" s="21"/>
      <c r="C164" s="21"/>
    </row>
    <row r="165" spans="2:3">
      <c r="B165" s="21"/>
      <c r="C165" s="21"/>
    </row>
    <row r="166" spans="2:3">
      <c r="B166" s="21"/>
      <c r="C166" s="21"/>
    </row>
    <row r="167" spans="2:3">
      <c r="B167" s="21"/>
      <c r="C167" s="21"/>
    </row>
    <row r="168" spans="2:3">
      <c r="B168" s="21"/>
      <c r="C168" s="21"/>
    </row>
    <row r="169" spans="2:3">
      <c r="B169" s="21"/>
      <c r="C169" s="21"/>
    </row>
    <row r="170" spans="2:3">
      <c r="B170" s="21"/>
      <c r="C170" s="21"/>
    </row>
    <row r="171" spans="2:3">
      <c r="B171" s="21"/>
      <c r="C171" s="21"/>
    </row>
    <row r="172" spans="2:3">
      <c r="B172" s="21"/>
      <c r="C172" s="21"/>
    </row>
    <row r="173" spans="2:3">
      <c r="B173" s="21"/>
      <c r="C173" s="21"/>
    </row>
    <row r="174" spans="2:3">
      <c r="B174" s="21"/>
      <c r="C174" s="21"/>
    </row>
    <row r="175" spans="2:3">
      <c r="B175" s="21"/>
      <c r="C175" s="21"/>
    </row>
    <row r="176" spans="2:3">
      <c r="B176" s="21"/>
      <c r="C176" s="21"/>
    </row>
    <row r="177" spans="2:3">
      <c r="B177" s="21"/>
      <c r="C177" s="21"/>
    </row>
    <row r="178" spans="2:3">
      <c r="B178" s="21"/>
      <c r="C178" s="21"/>
    </row>
    <row r="179" spans="2:3">
      <c r="B179" s="21"/>
      <c r="C179" s="21"/>
    </row>
    <row r="180" spans="2:3">
      <c r="B180" s="21"/>
      <c r="C180" s="21"/>
    </row>
    <row r="181" spans="2:3">
      <c r="B181" s="21"/>
      <c r="C181" s="21"/>
    </row>
    <row r="182" spans="2:3">
      <c r="B182" s="21"/>
      <c r="C182" s="21"/>
    </row>
    <row r="183" spans="2:3">
      <c r="B183" s="21"/>
      <c r="C183" s="21"/>
    </row>
    <row r="184" spans="2:3">
      <c r="B184" s="21"/>
      <c r="C184" s="21"/>
    </row>
    <row r="185" spans="2:3">
      <c r="B185" s="21"/>
      <c r="C185" s="21"/>
    </row>
    <row r="186" spans="2:3">
      <c r="B186" s="21"/>
      <c r="C186" s="21"/>
    </row>
    <row r="187" spans="2:3">
      <c r="B187" s="21"/>
      <c r="C187" s="21"/>
    </row>
    <row r="188" spans="2:3">
      <c r="B188" s="21"/>
      <c r="C188" s="21"/>
    </row>
    <row r="189" spans="2:3">
      <c r="B189" s="21"/>
      <c r="C189" s="21"/>
    </row>
    <row r="190" spans="2:3">
      <c r="B190" s="21"/>
      <c r="C190" s="21"/>
    </row>
    <row r="191" spans="2:3">
      <c r="B191" s="21"/>
      <c r="C191" s="21"/>
    </row>
    <row r="192" spans="2:3">
      <c r="B192" s="21"/>
      <c r="C192" s="21"/>
    </row>
    <row r="193" spans="2:3">
      <c r="B193" s="21"/>
      <c r="C193" s="21"/>
    </row>
    <row r="194" spans="2:3">
      <c r="B194" s="21"/>
      <c r="C194" s="21"/>
    </row>
    <row r="195" spans="2:3">
      <c r="B195" s="21"/>
      <c r="C195" s="21"/>
    </row>
    <row r="196" spans="2:3">
      <c r="B196" s="21"/>
      <c r="C196" s="21"/>
    </row>
    <row r="197" spans="2:3">
      <c r="B197" s="21"/>
      <c r="C197" s="21"/>
    </row>
    <row r="198" spans="2:3">
      <c r="B198" s="21"/>
      <c r="C198" s="21"/>
    </row>
    <row r="199" spans="2:3">
      <c r="B199" s="21"/>
      <c r="C199" s="21"/>
    </row>
    <row r="200" spans="2:3">
      <c r="B200" s="21"/>
      <c r="C200" s="21"/>
    </row>
    <row r="201" spans="2:3">
      <c r="B201" s="21"/>
      <c r="C201" s="21"/>
    </row>
    <row r="202" spans="2:3">
      <c r="B202" s="21"/>
      <c r="C202" s="21"/>
    </row>
    <row r="203" spans="2:3">
      <c r="B203" s="21"/>
      <c r="C203" s="21"/>
    </row>
    <row r="204" spans="2:3">
      <c r="B204" s="21"/>
      <c r="C204" s="21"/>
    </row>
    <row r="205" spans="2:3">
      <c r="B205" s="21"/>
      <c r="C205" s="21"/>
    </row>
    <row r="206" spans="2:3">
      <c r="B206" s="21"/>
      <c r="C206" s="21"/>
    </row>
    <row r="207" spans="2:3">
      <c r="B207" s="21"/>
      <c r="C207" s="21"/>
    </row>
    <row r="208" spans="2:3">
      <c r="B208" s="21"/>
      <c r="C208" s="21"/>
    </row>
    <row r="209" spans="2:3">
      <c r="B209" s="21"/>
      <c r="C209" s="21"/>
    </row>
    <row r="210" spans="2:3">
      <c r="B210" s="21"/>
      <c r="C210" s="21"/>
    </row>
    <row r="211" spans="2:3">
      <c r="B211" s="21"/>
      <c r="C211" s="21"/>
    </row>
    <row r="212" spans="2:3">
      <c r="B212" s="21"/>
      <c r="C212" s="21"/>
    </row>
    <row r="213" spans="2:3">
      <c r="B213" s="21"/>
      <c r="C213" s="21"/>
    </row>
    <row r="214" spans="2:3">
      <c r="B214" s="21"/>
      <c r="C214" s="21"/>
    </row>
    <row r="215" spans="2:3">
      <c r="B215" s="21"/>
      <c r="C215" s="21"/>
    </row>
    <row r="216" spans="2:3">
      <c r="B216" s="21"/>
      <c r="C216" s="21"/>
    </row>
    <row r="217" spans="2:3">
      <c r="B217" s="21"/>
      <c r="C217" s="21"/>
    </row>
    <row r="218" spans="2:3">
      <c r="B218" s="21"/>
      <c r="C218" s="21"/>
    </row>
    <row r="219" spans="2:3">
      <c r="B219" s="21"/>
      <c r="C219" s="21"/>
    </row>
    <row r="220" spans="2:3">
      <c r="B220" s="21"/>
      <c r="C220" s="21"/>
    </row>
    <row r="221" spans="2:3">
      <c r="B221" s="21"/>
      <c r="C221" s="21"/>
    </row>
    <row r="222" spans="2:3">
      <c r="B222" s="21"/>
      <c r="C222" s="21"/>
    </row>
    <row r="223" spans="2:3">
      <c r="B223" s="21"/>
      <c r="C223" s="21"/>
    </row>
    <row r="224" spans="2:3">
      <c r="B224" s="21"/>
      <c r="C224" s="21"/>
    </row>
    <row r="225" spans="2:3">
      <c r="B225" s="21"/>
      <c r="C225" s="21"/>
    </row>
    <row r="226" spans="2:3">
      <c r="B226" s="21"/>
      <c r="C226" s="21"/>
    </row>
    <row r="227" spans="2:3">
      <c r="B227" s="21"/>
      <c r="C227" s="21"/>
    </row>
    <row r="228" spans="2:3">
      <c r="B228" s="21"/>
      <c r="C228" s="21"/>
    </row>
    <row r="229" spans="2:3">
      <c r="B229" s="21"/>
      <c r="C229" s="21"/>
    </row>
    <row r="230" spans="2:3">
      <c r="B230" s="21"/>
      <c r="C230" s="21"/>
    </row>
    <row r="231" spans="2:3">
      <c r="B231" s="21"/>
      <c r="C231" s="21"/>
    </row>
    <row r="232" spans="2:3">
      <c r="B232" s="21"/>
      <c r="C232" s="21"/>
    </row>
    <row r="233" spans="2:3">
      <c r="B233" s="21"/>
      <c r="C233" s="21"/>
    </row>
    <row r="234" spans="2:3">
      <c r="B234" s="21"/>
      <c r="C234" s="21"/>
    </row>
    <row r="235" spans="2:3">
      <c r="B235" s="21"/>
      <c r="C235" s="21"/>
    </row>
    <row r="236" spans="2:3">
      <c r="B236" s="21"/>
      <c r="C236" s="21"/>
    </row>
    <row r="237" spans="2:3">
      <c r="B237" s="21"/>
      <c r="C237" s="21"/>
    </row>
    <row r="238" spans="2:3">
      <c r="B238" s="21"/>
      <c r="C238" s="21"/>
    </row>
    <row r="239" spans="2:3">
      <c r="B239" s="21"/>
      <c r="C239" s="21"/>
    </row>
    <row r="240" spans="2:3">
      <c r="B240" s="21"/>
      <c r="C240" s="21"/>
    </row>
    <row r="241" spans="2:3">
      <c r="B241" s="21"/>
      <c r="C241" s="21"/>
    </row>
    <row r="242" spans="2:3">
      <c r="B242" s="21"/>
      <c r="C242" s="21"/>
    </row>
    <row r="243" spans="2:3">
      <c r="B243" s="21"/>
      <c r="C243" s="21"/>
    </row>
    <row r="244" spans="2:3">
      <c r="B244" s="21"/>
      <c r="C244" s="21"/>
    </row>
    <row r="245" spans="2:3">
      <c r="B245" s="21"/>
      <c r="C245" s="21"/>
    </row>
    <row r="246" spans="2:3">
      <c r="B246" s="21"/>
      <c r="C246" s="21"/>
    </row>
    <row r="247" spans="2:3">
      <c r="B247" s="21"/>
      <c r="C247" s="21"/>
    </row>
    <row r="248" spans="2:3">
      <c r="B248" s="21"/>
      <c r="C248" s="21"/>
    </row>
    <row r="249" spans="2:3">
      <c r="B249" s="21"/>
      <c r="C249" s="21"/>
    </row>
    <row r="250" spans="2:3">
      <c r="B250" s="21"/>
      <c r="C250" s="21"/>
    </row>
    <row r="251" spans="2:3">
      <c r="B251" s="21"/>
      <c r="C251" s="21"/>
    </row>
    <row r="252" spans="2:3">
      <c r="B252" s="21"/>
      <c r="C252" s="21"/>
    </row>
    <row r="253" spans="2:3">
      <c r="B253" s="21"/>
      <c r="C253" s="21"/>
    </row>
    <row r="254" spans="2:3">
      <c r="B254" s="21"/>
      <c r="C254" s="21"/>
    </row>
    <row r="255" spans="2:3">
      <c r="B255" s="21"/>
      <c r="C255" s="21"/>
    </row>
    <row r="256" spans="2:3">
      <c r="B256" s="21"/>
      <c r="C256" s="21"/>
    </row>
    <row r="257" spans="2:3">
      <c r="B257" s="21"/>
      <c r="C257" s="21"/>
    </row>
    <row r="258" spans="2:3">
      <c r="B258" s="21"/>
      <c r="C258" s="21"/>
    </row>
    <row r="259" spans="2:3">
      <c r="B259" s="21"/>
      <c r="C259" s="21"/>
    </row>
    <row r="260" spans="2:3">
      <c r="B260" s="21"/>
      <c r="C260" s="21"/>
    </row>
    <row r="261" spans="2:3">
      <c r="B261" s="21"/>
      <c r="C261" s="21"/>
    </row>
    <row r="262" spans="2:3">
      <c r="B262" s="21"/>
      <c r="C262" s="21"/>
    </row>
    <row r="263" spans="2:3">
      <c r="B263" s="21"/>
      <c r="C263" s="21"/>
    </row>
    <row r="264" spans="2:3">
      <c r="B264" s="21"/>
      <c r="C264" s="21"/>
    </row>
    <row r="265" spans="2:3">
      <c r="B265" s="21"/>
      <c r="C265" s="21"/>
    </row>
    <row r="266" spans="2:3">
      <c r="B266" s="21"/>
      <c r="C266" s="21"/>
    </row>
    <row r="267" spans="2:3">
      <c r="B267" s="21"/>
      <c r="C267" s="21"/>
    </row>
    <row r="268" spans="2:3">
      <c r="B268" s="21"/>
      <c r="C268" s="21"/>
    </row>
    <row r="269" spans="2:3">
      <c r="B269" s="21"/>
      <c r="C269" s="21"/>
    </row>
    <row r="270" spans="2:3">
      <c r="B270" s="21"/>
      <c r="C270" s="21"/>
    </row>
    <row r="271" spans="2:3">
      <c r="B271" s="21"/>
      <c r="C271" s="21"/>
    </row>
    <row r="272" spans="2:3">
      <c r="B272" s="21"/>
      <c r="C272" s="21"/>
    </row>
    <row r="273" spans="2:3">
      <c r="B273" s="21"/>
      <c r="C273" s="21"/>
    </row>
    <row r="274" spans="2:3">
      <c r="B274" s="21"/>
      <c r="C274" s="21"/>
    </row>
    <row r="275" spans="2:3">
      <c r="B275" s="21"/>
      <c r="C275" s="21"/>
    </row>
    <row r="276" spans="2:3">
      <c r="B276" s="21"/>
      <c r="C276" s="21"/>
    </row>
    <row r="277" spans="2:3">
      <c r="B277" s="21"/>
      <c r="C277" s="21"/>
    </row>
    <row r="278" spans="2:3">
      <c r="B278" s="21"/>
      <c r="C278" s="21"/>
    </row>
    <row r="279" spans="2:3">
      <c r="B279" s="21"/>
      <c r="C279" s="21"/>
    </row>
    <row r="280" spans="2:3">
      <c r="B280" s="21"/>
      <c r="C280" s="21"/>
    </row>
    <row r="281" spans="2:3">
      <c r="B281" s="21"/>
      <c r="C281" s="21"/>
    </row>
    <row r="282" spans="2:3">
      <c r="B282" s="21"/>
      <c r="C282" s="21"/>
    </row>
    <row r="283" spans="2:3">
      <c r="B283" s="21"/>
      <c r="C283" s="21"/>
    </row>
    <row r="284" spans="2:3">
      <c r="B284" s="21"/>
      <c r="C284" s="21"/>
    </row>
    <row r="285" spans="2:3">
      <c r="B285" s="21"/>
      <c r="C285" s="21"/>
    </row>
    <row r="286" spans="2:3">
      <c r="B286" s="21"/>
      <c r="C286" s="21"/>
    </row>
    <row r="287" spans="2:3">
      <c r="B287" s="21"/>
      <c r="C287" s="21"/>
    </row>
    <row r="288" spans="2:3">
      <c r="B288" s="21"/>
      <c r="C288" s="21"/>
    </row>
    <row r="289" spans="2:3">
      <c r="B289" s="21"/>
      <c r="C289" s="21"/>
    </row>
    <row r="290" spans="2:3">
      <c r="B290" s="21"/>
      <c r="C290" s="21"/>
    </row>
    <row r="291" spans="2:3">
      <c r="B291" s="21"/>
      <c r="C291" s="21"/>
    </row>
    <row r="292" spans="2:3">
      <c r="B292" s="21"/>
      <c r="C292" s="21"/>
    </row>
    <row r="293" spans="2:3">
      <c r="B293" s="21"/>
      <c r="C293" s="21"/>
    </row>
    <row r="294" spans="2:3">
      <c r="B294" s="21"/>
      <c r="C294" s="21"/>
    </row>
    <row r="295" spans="2:3">
      <c r="B295" s="21"/>
      <c r="C295" s="21"/>
    </row>
    <row r="296" spans="2:3">
      <c r="B296" s="21"/>
      <c r="C296" s="21"/>
    </row>
    <row r="297" spans="2:3">
      <c r="B297" s="21"/>
      <c r="C297" s="21"/>
    </row>
    <row r="298" spans="2:3">
      <c r="B298" s="21"/>
      <c r="C298" s="21"/>
    </row>
    <row r="299" spans="2:3">
      <c r="B299" s="21"/>
      <c r="C299" s="21"/>
    </row>
    <row r="300" spans="2:3">
      <c r="B300" s="21"/>
      <c r="C300" s="21"/>
    </row>
    <row r="301" spans="2:3">
      <c r="B301" s="21"/>
      <c r="C301" s="21"/>
    </row>
    <row r="302" spans="2:3">
      <c r="B302" s="21"/>
      <c r="C302" s="21"/>
    </row>
    <row r="303" spans="2:3">
      <c r="B303" s="21"/>
      <c r="C303" s="21"/>
    </row>
    <row r="304" spans="2:3">
      <c r="B304" s="21"/>
      <c r="C304" s="21"/>
    </row>
    <row r="305" spans="2:3">
      <c r="B305" s="21"/>
      <c r="C305" s="21"/>
    </row>
    <row r="306" spans="2:3">
      <c r="B306" s="21"/>
      <c r="C306" s="21"/>
    </row>
    <row r="307" spans="2:3">
      <c r="B307" s="21"/>
      <c r="C307" s="21"/>
    </row>
    <row r="308" spans="2:3">
      <c r="B308" s="21"/>
      <c r="C308" s="21"/>
    </row>
    <row r="309" spans="2:3">
      <c r="B309" s="21"/>
      <c r="C309" s="21"/>
    </row>
    <row r="310" spans="2:3">
      <c r="B310" s="21"/>
      <c r="C310" s="21"/>
    </row>
    <row r="311" spans="2:3">
      <c r="B311" s="21"/>
      <c r="C311" s="21"/>
    </row>
    <row r="312" spans="2:3">
      <c r="B312" s="21"/>
      <c r="C312" s="21"/>
    </row>
    <row r="313" spans="2:3">
      <c r="B313" s="21"/>
      <c r="C313" s="21"/>
    </row>
    <row r="314" spans="2:3">
      <c r="B314" s="21"/>
      <c r="C314" s="21"/>
    </row>
    <row r="315" spans="2:3">
      <c r="B315" s="21"/>
      <c r="C315" s="21"/>
    </row>
    <row r="316" spans="2:3">
      <c r="B316" s="21"/>
      <c r="C316" s="21"/>
    </row>
    <row r="317" spans="2:3">
      <c r="B317" s="21"/>
      <c r="C317" s="21"/>
    </row>
    <row r="318" spans="2:3">
      <c r="B318" s="21"/>
      <c r="C318" s="21"/>
    </row>
    <row r="319" spans="2:3">
      <c r="B319" s="21"/>
      <c r="C319" s="21"/>
    </row>
    <row r="320" spans="2:3">
      <c r="B320" s="21"/>
      <c r="C320" s="21"/>
    </row>
    <row r="321" spans="2:3">
      <c r="B321" s="21"/>
      <c r="C321" s="21"/>
    </row>
    <row r="322" spans="2:3">
      <c r="B322" s="21"/>
      <c r="C322" s="21"/>
    </row>
    <row r="323" spans="2:3">
      <c r="B323" s="21"/>
      <c r="C323" s="21"/>
    </row>
    <row r="324" spans="2:3">
      <c r="B324" s="21"/>
      <c r="C324" s="21"/>
    </row>
    <row r="325" spans="2:3">
      <c r="B325" s="21"/>
      <c r="C325" s="21"/>
    </row>
    <row r="326" spans="2:3">
      <c r="B326" s="21"/>
      <c r="C326" s="21"/>
    </row>
    <row r="327" spans="2:3">
      <c r="B327" s="21"/>
      <c r="C327" s="21"/>
    </row>
    <row r="328" spans="2:3">
      <c r="B328" s="21"/>
      <c r="C328" s="21"/>
    </row>
    <row r="329" spans="2:3">
      <c r="B329" s="21"/>
      <c r="C329" s="21"/>
    </row>
    <row r="330" spans="2:3">
      <c r="B330" s="21"/>
      <c r="C330" s="21"/>
    </row>
    <row r="331" spans="2:3">
      <c r="B331" s="21"/>
      <c r="C331" s="21"/>
    </row>
    <row r="332" spans="2:3">
      <c r="B332" s="21"/>
      <c r="C332" s="21"/>
    </row>
    <row r="333" spans="2:3">
      <c r="B333" s="21"/>
      <c r="C333" s="21"/>
    </row>
    <row r="334" spans="2:3">
      <c r="B334" s="21"/>
      <c r="C334" s="21"/>
    </row>
    <row r="335" spans="2:3">
      <c r="B335" s="21"/>
      <c r="C335" s="21"/>
    </row>
    <row r="336" spans="2:3">
      <c r="B336" s="21"/>
      <c r="C336" s="21"/>
    </row>
    <row r="337" spans="2:3">
      <c r="B337" s="21"/>
      <c r="C337" s="21"/>
    </row>
    <row r="338" spans="2:3">
      <c r="B338" s="21"/>
      <c r="C338" s="21"/>
    </row>
    <row r="339" spans="2:3">
      <c r="B339" s="21"/>
      <c r="C339" s="21"/>
    </row>
    <row r="340" spans="2:3">
      <c r="B340" s="21"/>
      <c r="C340" s="21"/>
    </row>
    <row r="341" spans="2:3">
      <c r="B341" s="21"/>
      <c r="C341" s="21"/>
    </row>
    <row r="342" spans="2:3">
      <c r="B342" s="21"/>
      <c r="C342" s="21"/>
    </row>
    <row r="343" spans="2:3">
      <c r="B343" s="21"/>
      <c r="C343" s="21"/>
    </row>
    <row r="344" spans="2:3">
      <c r="B344" s="21"/>
      <c r="C344" s="21"/>
    </row>
    <row r="345" spans="2:3">
      <c r="B345" s="21"/>
      <c r="C345" s="21"/>
    </row>
    <row r="346" spans="2:3">
      <c r="B346" s="21"/>
      <c r="C346" s="21"/>
    </row>
    <row r="347" spans="2:3">
      <c r="B347" s="21"/>
      <c r="C347" s="21"/>
    </row>
    <row r="348" spans="2:3">
      <c r="B348" s="21"/>
      <c r="C348" s="21"/>
    </row>
    <row r="349" spans="2:3">
      <c r="B349" s="21"/>
      <c r="C349" s="21"/>
    </row>
    <row r="350" spans="2:3">
      <c r="B350" s="21"/>
      <c r="C350" s="21"/>
    </row>
    <row r="351" spans="2:3">
      <c r="B351" s="21"/>
      <c r="C351" s="21"/>
    </row>
    <row r="352" spans="2:3">
      <c r="B352" s="21"/>
      <c r="C352" s="21"/>
    </row>
    <row r="353" spans="2:3">
      <c r="B353" s="21"/>
      <c r="C353" s="21"/>
    </row>
    <row r="354" spans="2:3">
      <c r="B354" s="21"/>
      <c r="C354" s="21"/>
    </row>
    <row r="355" spans="2:3">
      <c r="B355" s="21"/>
      <c r="C355" s="21"/>
    </row>
    <row r="356" spans="2:3">
      <c r="B356" s="21"/>
      <c r="C356" s="21"/>
    </row>
    <row r="357" spans="2:3">
      <c r="B357" s="21"/>
      <c r="C357" s="21"/>
    </row>
    <row r="358" spans="2:3">
      <c r="B358" s="21"/>
      <c r="C358" s="21"/>
    </row>
    <row r="359" spans="2:3">
      <c r="B359" s="21"/>
      <c r="C359" s="21"/>
    </row>
    <row r="360" spans="2:3">
      <c r="B360" s="21"/>
      <c r="C360" s="21"/>
    </row>
    <row r="361" spans="2:3">
      <c r="B361" s="21"/>
      <c r="C361" s="21"/>
    </row>
    <row r="362" spans="2:3">
      <c r="B362" s="21"/>
      <c r="C362" s="21"/>
    </row>
    <row r="363" spans="2:3">
      <c r="B363" s="21"/>
      <c r="C363" s="21"/>
    </row>
    <row r="364" spans="2:3">
      <c r="B364" s="21"/>
      <c r="C364" s="21"/>
    </row>
    <row r="365" spans="2:3">
      <c r="B365" s="21"/>
      <c r="C365" s="21"/>
    </row>
    <row r="366" spans="2:3">
      <c r="B366" s="21"/>
      <c r="C366" s="21"/>
    </row>
    <row r="367" spans="2:3">
      <c r="B367" s="21"/>
      <c r="C367" s="21"/>
    </row>
    <row r="368" spans="2:3">
      <c r="B368" s="21"/>
      <c r="C368" s="21"/>
    </row>
    <row r="369" spans="2:3">
      <c r="B369" s="21"/>
      <c r="C369" s="21"/>
    </row>
    <row r="370" spans="2:3">
      <c r="B370" s="21"/>
      <c r="C370" s="21"/>
    </row>
    <row r="371" spans="2:3">
      <c r="B371" s="21"/>
      <c r="C371" s="21"/>
    </row>
    <row r="372" spans="2:3">
      <c r="B372" s="21"/>
      <c r="C372" s="21"/>
    </row>
    <row r="373" spans="2:3">
      <c r="B373" s="21"/>
      <c r="C373" s="21"/>
    </row>
    <row r="374" spans="2:3">
      <c r="B374" s="21"/>
      <c r="C374" s="21"/>
    </row>
    <row r="375" spans="2:3">
      <c r="B375" s="21"/>
      <c r="C375" s="21"/>
    </row>
    <row r="376" spans="2:3">
      <c r="B376" s="21"/>
      <c r="C376" s="21"/>
    </row>
    <row r="377" spans="2:3">
      <c r="B377" s="21"/>
      <c r="C377" s="21"/>
    </row>
    <row r="378" spans="2:3">
      <c r="B378" s="21"/>
      <c r="C378" s="21"/>
    </row>
    <row r="379" spans="2:3">
      <c r="B379" s="21"/>
      <c r="C379" s="21"/>
    </row>
    <row r="380" spans="2:3">
      <c r="B380" s="21"/>
      <c r="C380" s="21"/>
    </row>
    <row r="381" spans="2:3">
      <c r="B381" s="21"/>
      <c r="C381" s="21"/>
    </row>
    <row r="382" spans="2:3">
      <c r="B382" s="21"/>
      <c r="C382" s="21"/>
    </row>
    <row r="383" spans="2:3">
      <c r="B383" s="21"/>
      <c r="C383" s="21"/>
    </row>
    <row r="384" spans="2:3">
      <c r="B384" s="21"/>
      <c r="C384" s="21"/>
    </row>
    <row r="385" spans="2:3">
      <c r="B385" s="21"/>
      <c r="C385" s="21"/>
    </row>
    <row r="386" spans="2:3">
      <c r="B386" s="21"/>
      <c r="C386" s="21"/>
    </row>
    <row r="387" spans="2:3">
      <c r="B387" s="21"/>
      <c r="C387" s="21"/>
    </row>
    <row r="388" spans="2:3">
      <c r="B388" s="21"/>
      <c r="C388" s="21"/>
    </row>
    <row r="389" spans="2:3">
      <c r="B389" s="21"/>
      <c r="C389" s="21"/>
    </row>
    <row r="390" spans="2:3">
      <c r="B390" s="21"/>
      <c r="C390" s="21"/>
    </row>
    <row r="391" spans="2:3">
      <c r="B391" s="21"/>
      <c r="C391" s="21"/>
    </row>
    <row r="392" spans="2:3">
      <c r="B392" s="21"/>
      <c r="C392" s="21"/>
    </row>
    <row r="393" spans="2:3">
      <c r="B393" s="21"/>
      <c r="C393" s="21"/>
    </row>
    <row r="394" spans="2:3">
      <c r="B394" s="21"/>
      <c r="C394" s="21"/>
    </row>
    <row r="395" spans="2:3">
      <c r="B395" s="21"/>
      <c r="C395" s="21"/>
    </row>
    <row r="396" spans="2:3">
      <c r="B396" s="21"/>
      <c r="C396" s="21"/>
    </row>
    <row r="397" spans="2:3">
      <c r="B397" s="21"/>
      <c r="C397" s="21"/>
    </row>
    <row r="398" spans="2:3">
      <c r="B398" s="21"/>
      <c r="C398" s="21"/>
    </row>
    <row r="399" spans="2:3">
      <c r="B399" s="21"/>
      <c r="C399" s="21"/>
    </row>
    <row r="400" spans="2:3">
      <c r="B400" s="21"/>
      <c r="C400" s="21"/>
    </row>
    <row r="401" spans="2:3">
      <c r="B401" s="21"/>
      <c r="C401" s="21"/>
    </row>
    <row r="402" spans="2:3">
      <c r="B402" s="21"/>
      <c r="C402" s="21"/>
    </row>
    <row r="403" spans="2:3">
      <c r="B403" s="21"/>
      <c r="C403" s="21"/>
    </row>
    <row r="404" spans="2:3">
      <c r="B404" s="21"/>
      <c r="C404" s="21"/>
    </row>
    <row r="405" spans="2:3">
      <c r="B405" s="21"/>
      <c r="C405" s="21"/>
    </row>
    <row r="406" spans="2:3">
      <c r="B406" s="21"/>
      <c r="C406" s="21"/>
    </row>
    <row r="407" spans="2:3">
      <c r="B407" s="21"/>
      <c r="C407" s="21"/>
    </row>
    <row r="408" spans="2:3">
      <c r="B408" s="21"/>
      <c r="C408" s="21"/>
    </row>
    <row r="409" spans="2:3">
      <c r="B409" s="21"/>
      <c r="C409" s="21"/>
    </row>
    <row r="410" spans="2:3">
      <c r="B410" s="21"/>
      <c r="C410" s="21"/>
    </row>
    <row r="411" spans="2:3">
      <c r="B411" s="21"/>
      <c r="C411" s="21"/>
    </row>
    <row r="412" spans="2:3">
      <c r="B412" s="21"/>
      <c r="C412" s="21"/>
    </row>
    <row r="413" spans="2:3">
      <c r="B413" s="21"/>
      <c r="C413" s="21"/>
    </row>
    <row r="414" spans="2:3">
      <c r="B414" s="21"/>
      <c r="C414" s="21"/>
    </row>
    <row r="415" spans="2:3">
      <c r="B415" s="21"/>
      <c r="C415" s="21"/>
    </row>
    <row r="416" spans="2:3">
      <c r="B416" s="21"/>
      <c r="C416" s="21"/>
    </row>
    <row r="417" spans="2:3">
      <c r="B417" s="21"/>
      <c r="C417" s="21"/>
    </row>
    <row r="418" spans="2:3">
      <c r="B418" s="21"/>
      <c r="C418" s="21"/>
    </row>
    <row r="419" spans="2:3">
      <c r="B419" s="21"/>
      <c r="C419" s="21"/>
    </row>
    <row r="420" spans="2:3">
      <c r="B420" s="21"/>
      <c r="C420" s="21"/>
    </row>
    <row r="421" spans="2:3">
      <c r="B421" s="21"/>
      <c r="C421" s="21"/>
    </row>
    <row r="422" spans="2:3">
      <c r="B422" s="21"/>
      <c r="C422" s="21"/>
    </row>
    <row r="423" spans="2:3">
      <c r="B423" s="21"/>
      <c r="C423" s="21"/>
    </row>
    <row r="424" spans="2:3">
      <c r="B424" s="21"/>
      <c r="C424" s="21"/>
    </row>
    <row r="425" spans="2:3">
      <c r="B425" s="21"/>
      <c r="C425" s="21"/>
    </row>
    <row r="426" spans="2:3">
      <c r="B426" s="21"/>
      <c r="C426" s="21"/>
    </row>
    <row r="427" spans="2:3">
      <c r="B427" s="21"/>
      <c r="C427" s="21"/>
    </row>
    <row r="428" spans="2:3">
      <c r="B428" s="21"/>
      <c r="C428" s="21"/>
    </row>
    <row r="429" spans="2:3">
      <c r="B429" s="21"/>
      <c r="C429" s="21"/>
    </row>
    <row r="430" spans="2:3">
      <c r="B430" s="21"/>
      <c r="C430" s="21"/>
    </row>
    <row r="431" spans="2:3">
      <c r="B431" s="21"/>
      <c r="C431" s="21"/>
    </row>
    <row r="432" spans="2:3">
      <c r="B432" s="21"/>
      <c r="C432" s="21"/>
    </row>
    <row r="433" spans="2:3">
      <c r="B433" s="21"/>
      <c r="C433" s="21"/>
    </row>
    <row r="434" spans="2:3">
      <c r="B434" s="21"/>
      <c r="C434" s="21"/>
    </row>
    <row r="435" spans="2:3">
      <c r="B435" s="21"/>
      <c r="C435" s="21"/>
    </row>
    <row r="436" spans="2:3">
      <c r="B436" s="21"/>
      <c r="C436" s="21"/>
    </row>
    <row r="437" spans="2:3">
      <c r="B437" s="21"/>
      <c r="C437" s="21"/>
    </row>
    <row r="438" spans="2:3">
      <c r="B438" s="21"/>
      <c r="C438" s="21"/>
    </row>
    <row r="439" spans="2:3">
      <c r="B439" s="21"/>
      <c r="C439" s="21"/>
    </row>
    <row r="440" spans="2:3">
      <c r="B440" s="21"/>
      <c r="C440" s="21"/>
    </row>
    <row r="441" spans="2:3">
      <c r="B441" s="21"/>
      <c r="C441" s="21"/>
    </row>
    <row r="442" spans="2:3">
      <c r="B442" s="21"/>
      <c r="C442" s="21"/>
    </row>
    <row r="443" spans="2:3">
      <c r="B443" s="21"/>
      <c r="C443" s="21"/>
    </row>
    <row r="444" spans="2:3">
      <c r="B444" s="21"/>
      <c r="C444" s="21"/>
    </row>
    <row r="445" spans="2:3">
      <c r="B445" s="21"/>
      <c r="C445" s="21"/>
    </row>
    <row r="446" spans="2:3">
      <c r="B446" s="21"/>
      <c r="C446" s="21"/>
    </row>
    <row r="447" spans="2:3">
      <c r="B447" s="21"/>
      <c r="C447" s="21"/>
    </row>
    <row r="448" spans="2:3">
      <c r="B448" s="21"/>
      <c r="C448" s="21"/>
    </row>
    <row r="449" spans="2:3">
      <c r="B449" s="21"/>
      <c r="C449" s="21"/>
    </row>
    <row r="450" spans="2:3">
      <c r="B450" s="21"/>
      <c r="C450" s="21"/>
    </row>
    <row r="451" spans="2:3">
      <c r="B451" s="21"/>
      <c r="C451" s="21"/>
    </row>
    <row r="452" spans="2:3">
      <c r="B452" s="21"/>
      <c r="C452" s="21"/>
    </row>
    <row r="453" spans="2:3">
      <c r="B453" s="21"/>
      <c r="C453" s="21"/>
    </row>
    <row r="454" spans="2:3">
      <c r="B454" s="21"/>
      <c r="C454" s="21"/>
    </row>
    <row r="455" spans="2:3">
      <c r="B455" s="21"/>
      <c r="C455" s="21"/>
    </row>
    <row r="456" spans="2:3">
      <c r="B456" s="21"/>
      <c r="C456" s="21"/>
    </row>
    <row r="457" spans="2:3">
      <c r="B457" s="21"/>
      <c r="C457" s="21"/>
    </row>
    <row r="458" spans="2:3">
      <c r="B458" s="21"/>
      <c r="C458" s="21"/>
    </row>
    <row r="459" spans="2:3">
      <c r="B459" s="21"/>
      <c r="C459" s="21"/>
    </row>
    <row r="460" spans="2:3">
      <c r="B460" s="21"/>
      <c r="C460" s="21"/>
    </row>
    <row r="461" spans="2:3">
      <c r="B461" s="21"/>
      <c r="C461" s="21"/>
    </row>
    <row r="462" spans="2:3">
      <c r="B462" s="21"/>
      <c r="C462" s="21"/>
    </row>
    <row r="463" spans="2:3">
      <c r="B463" s="21"/>
      <c r="C463" s="21"/>
    </row>
    <row r="464" spans="2:3">
      <c r="B464" s="21"/>
      <c r="C464" s="21"/>
    </row>
    <row r="465" spans="2:3">
      <c r="B465" s="21"/>
      <c r="C465" s="21"/>
    </row>
    <row r="466" spans="2:3">
      <c r="B466" s="21"/>
      <c r="C466" s="21"/>
    </row>
    <row r="467" spans="2:3">
      <c r="B467" s="21"/>
      <c r="C467" s="21"/>
    </row>
    <row r="468" spans="2:3">
      <c r="B468" s="21"/>
      <c r="C468" s="21"/>
    </row>
    <row r="469" spans="2:3">
      <c r="B469" s="21"/>
      <c r="C469" s="21"/>
    </row>
    <row r="470" spans="2:3">
      <c r="B470" s="21"/>
      <c r="C470" s="21"/>
    </row>
    <row r="471" spans="2:3">
      <c r="B471" s="21"/>
      <c r="C471" s="21"/>
    </row>
    <row r="472" spans="2:3">
      <c r="B472" s="21"/>
      <c r="C472" s="21"/>
    </row>
    <row r="473" spans="2:3">
      <c r="B473" s="21"/>
      <c r="C473" s="21"/>
    </row>
    <row r="474" spans="2:3">
      <c r="B474" s="21"/>
      <c r="C474" s="21"/>
    </row>
    <row r="475" spans="2:3">
      <c r="B475" s="21"/>
      <c r="C475" s="21"/>
    </row>
    <row r="476" spans="2:3">
      <c r="B476" s="21"/>
      <c r="C476" s="21"/>
    </row>
    <row r="477" spans="2:3">
      <c r="B477" s="21"/>
      <c r="C477" s="21"/>
    </row>
    <row r="478" spans="2:3">
      <c r="B478" s="21"/>
      <c r="C478" s="21"/>
    </row>
    <row r="479" spans="2:3">
      <c r="B479" s="21"/>
      <c r="C479" s="21"/>
    </row>
    <row r="480" spans="2:3">
      <c r="B480" s="21"/>
      <c r="C480" s="21"/>
    </row>
    <row r="481" spans="2:3">
      <c r="B481" s="21"/>
      <c r="C481" s="21"/>
    </row>
    <row r="482" spans="2:3">
      <c r="B482" s="21"/>
      <c r="C482" s="21"/>
    </row>
    <row r="483" spans="2:3">
      <c r="B483" s="21"/>
      <c r="C483" s="21"/>
    </row>
    <row r="484" spans="2:3">
      <c r="B484" s="21"/>
      <c r="C484" s="21"/>
    </row>
    <row r="485" spans="2:3">
      <c r="B485" s="21"/>
      <c r="C485" s="21"/>
    </row>
    <row r="486" spans="2:3">
      <c r="B486" s="21"/>
      <c r="C486" s="21"/>
    </row>
    <row r="487" spans="2:3">
      <c r="B487" s="21"/>
      <c r="C487" s="21"/>
    </row>
    <row r="488" spans="2:3">
      <c r="B488" s="21"/>
      <c r="C488" s="21"/>
    </row>
    <row r="489" spans="2:3">
      <c r="B489" s="21"/>
      <c r="C489" s="21"/>
    </row>
    <row r="490" spans="2:3">
      <c r="B490" s="21"/>
      <c r="C490" s="21"/>
    </row>
    <row r="491" spans="2:3">
      <c r="B491" s="21"/>
      <c r="C491" s="21"/>
    </row>
    <row r="492" spans="2:3">
      <c r="B492" s="21"/>
      <c r="C492" s="21"/>
    </row>
    <row r="493" spans="2:3">
      <c r="B493" s="21"/>
      <c r="C493" s="21"/>
    </row>
    <row r="494" spans="2:3">
      <c r="B494" s="21"/>
      <c r="C494" s="21"/>
    </row>
    <row r="495" spans="2:3">
      <c r="B495" s="21"/>
      <c r="C495" s="21"/>
    </row>
    <row r="496" spans="2:3">
      <c r="B496" s="21"/>
      <c r="C496" s="21"/>
    </row>
    <row r="497" spans="2:3">
      <c r="B497" s="21"/>
      <c r="C497" s="21"/>
    </row>
    <row r="498" spans="2:3">
      <c r="B498" s="21"/>
      <c r="C498" s="21"/>
    </row>
    <row r="499" spans="2:3">
      <c r="B499" s="21"/>
      <c r="C499" s="21"/>
    </row>
    <row r="500" spans="2:3">
      <c r="B500" s="21"/>
      <c r="C500" s="21"/>
    </row>
    <row r="501" spans="2:3">
      <c r="B501" s="21"/>
      <c r="C501" s="21"/>
    </row>
    <row r="502" spans="2:3">
      <c r="B502" s="21"/>
      <c r="C502" s="21"/>
    </row>
    <row r="503" spans="2:3">
      <c r="B503" s="21"/>
      <c r="C503" s="21"/>
    </row>
    <row r="504" spans="2:3">
      <c r="B504" s="21"/>
      <c r="C504" s="21"/>
    </row>
    <row r="505" spans="2:3">
      <c r="B505" s="21"/>
      <c r="C505" s="21"/>
    </row>
    <row r="506" spans="2:3">
      <c r="B506" s="21"/>
      <c r="C506" s="21"/>
    </row>
    <row r="507" spans="2:3">
      <c r="B507" s="21"/>
      <c r="C507" s="21"/>
    </row>
    <row r="508" spans="2:3">
      <c r="B508" s="21"/>
      <c r="C508" s="21"/>
    </row>
    <row r="509" spans="2:3">
      <c r="B509" s="21"/>
      <c r="C509" s="21"/>
    </row>
    <row r="510" spans="2:3">
      <c r="B510" s="21"/>
      <c r="C510" s="21"/>
    </row>
    <row r="511" spans="2:3">
      <c r="B511" s="21"/>
      <c r="C511" s="21"/>
    </row>
    <row r="512" spans="2:3">
      <c r="B512" s="21"/>
      <c r="C512" s="21"/>
    </row>
    <row r="513" spans="2:3">
      <c r="B513" s="21"/>
      <c r="C513" s="21"/>
    </row>
    <row r="514" spans="2:3">
      <c r="B514" s="21"/>
      <c r="C514" s="21"/>
    </row>
    <row r="515" spans="2:3">
      <c r="B515" s="21"/>
      <c r="C515" s="21"/>
    </row>
    <row r="516" spans="2:3">
      <c r="B516" s="21"/>
      <c r="C516" s="21"/>
    </row>
    <row r="517" spans="2:3">
      <c r="B517" s="21"/>
      <c r="C517" s="21"/>
    </row>
    <row r="518" spans="2:3">
      <c r="B518" s="21"/>
      <c r="C518" s="21"/>
    </row>
    <row r="519" spans="2:3">
      <c r="B519" s="21"/>
      <c r="C519" s="21"/>
    </row>
    <row r="520" spans="2:3">
      <c r="B520" s="21"/>
      <c r="C520" s="21"/>
    </row>
    <row r="521" spans="2:3">
      <c r="B521" s="21"/>
      <c r="C521" s="21"/>
    </row>
    <row r="522" spans="2:3">
      <c r="B522" s="21"/>
      <c r="C522" s="21"/>
    </row>
    <row r="523" spans="2:3">
      <c r="B523" s="21"/>
      <c r="C523" s="21"/>
    </row>
    <row r="524" spans="2:3">
      <c r="B524" s="21"/>
      <c r="C524" s="21"/>
    </row>
    <row r="525" spans="2:3">
      <c r="B525" s="21"/>
      <c r="C525" s="21"/>
    </row>
    <row r="526" spans="2:3">
      <c r="B526" s="21"/>
      <c r="C526" s="21"/>
    </row>
    <row r="527" spans="2:3">
      <c r="B527" s="21"/>
      <c r="C527" s="21"/>
    </row>
    <row r="528" spans="2:3">
      <c r="B528" s="21"/>
      <c r="C528" s="21"/>
    </row>
    <row r="529" spans="2:3">
      <c r="B529" s="21"/>
      <c r="C529" s="21"/>
    </row>
    <row r="530" spans="2:3">
      <c r="B530" s="21"/>
      <c r="C530" s="21"/>
    </row>
    <row r="531" spans="2:3">
      <c r="B531" s="21"/>
      <c r="C531" s="21"/>
    </row>
    <row r="532" spans="2:3">
      <c r="B532" s="21"/>
      <c r="C532" s="21"/>
    </row>
    <row r="533" spans="2:3">
      <c r="B533" s="21"/>
      <c r="C533" s="21"/>
    </row>
    <row r="534" spans="2:3">
      <c r="B534" s="21"/>
      <c r="C534" s="21"/>
    </row>
    <row r="535" spans="2:3">
      <c r="B535" s="21"/>
      <c r="C535" s="21"/>
    </row>
    <row r="536" spans="2:3">
      <c r="B536" s="21"/>
      <c r="C536" s="21"/>
    </row>
    <row r="537" spans="2:3">
      <c r="B537" s="21"/>
      <c r="C537" s="21"/>
    </row>
    <row r="538" spans="2:3">
      <c r="B538" s="21"/>
      <c r="C538" s="21"/>
    </row>
    <row r="539" spans="2:3">
      <c r="B539" s="21"/>
      <c r="C539" s="21"/>
    </row>
    <row r="540" spans="2:3">
      <c r="B540" s="21"/>
      <c r="C540" s="21"/>
    </row>
    <row r="541" spans="2:3">
      <c r="B541" s="21"/>
      <c r="C541" s="21"/>
    </row>
    <row r="542" spans="2:3">
      <c r="B542" s="21"/>
      <c r="C542" s="21"/>
    </row>
    <row r="543" spans="2:3">
      <c r="B543" s="21"/>
      <c r="C543" s="21"/>
    </row>
    <row r="544" spans="2:3">
      <c r="B544" s="21"/>
      <c r="C544" s="21"/>
    </row>
    <row r="545" spans="2:3">
      <c r="B545" s="21"/>
      <c r="C545" s="21"/>
    </row>
    <row r="546" spans="2:3">
      <c r="B546" s="21"/>
      <c r="C546" s="21"/>
    </row>
    <row r="547" spans="2:3">
      <c r="B547" s="21"/>
      <c r="C547" s="21"/>
    </row>
    <row r="548" spans="2:3">
      <c r="B548" s="21"/>
      <c r="C548" s="21"/>
    </row>
    <row r="549" spans="2:3">
      <c r="B549" s="21"/>
      <c r="C549" s="21"/>
    </row>
    <row r="550" spans="2:3">
      <c r="B550" s="21"/>
      <c r="C550" s="21"/>
    </row>
    <row r="551" spans="2:3">
      <c r="B551" s="21"/>
      <c r="C551" s="21"/>
    </row>
    <row r="552" spans="2:3">
      <c r="B552" s="21"/>
      <c r="C552" s="21"/>
    </row>
    <row r="553" spans="2:3">
      <c r="B553" s="21"/>
      <c r="C553" s="21"/>
    </row>
    <row r="554" spans="2:3">
      <c r="B554" s="21"/>
      <c r="C554" s="21"/>
    </row>
    <row r="555" spans="2:3">
      <c r="B555" s="21"/>
      <c r="C555" s="21"/>
    </row>
    <row r="556" spans="2:3">
      <c r="B556" s="21"/>
      <c r="C556" s="21"/>
    </row>
    <row r="557" spans="2:3">
      <c r="B557" s="21"/>
      <c r="C557" s="21"/>
    </row>
    <row r="558" spans="2:3">
      <c r="B558" s="21"/>
      <c r="C558" s="21"/>
    </row>
    <row r="559" spans="2:3">
      <c r="B559" s="21"/>
      <c r="C559" s="21"/>
    </row>
    <row r="560" spans="2:3">
      <c r="B560" s="21"/>
      <c r="C560" s="21"/>
    </row>
    <row r="561" spans="2:3">
      <c r="B561" s="21"/>
      <c r="C561" s="21"/>
    </row>
    <row r="562" spans="2:3">
      <c r="B562" s="21"/>
      <c r="C562" s="21"/>
    </row>
    <row r="563" spans="2:3">
      <c r="B563" s="21"/>
      <c r="C563" s="21"/>
    </row>
    <row r="564" spans="2:3">
      <c r="B564" s="21"/>
      <c r="C564" s="21"/>
    </row>
    <row r="565" spans="2:3">
      <c r="B565" s="21"/>
      <c r="C565" s="21"/>
    </row>
    <row r="566" spans="2:3">
      <c r="B566" s="21"/>
      <c r="C566" s="21"/>
    </row>
    <row r="567" spans="2:3">
      <c r="B567" s="21"/>
      <c r="C567" s="21"/>
    </row>
    <row r="568" spans="2:3">
      <c r="B568" s="21"/>
      <c r="C568" s="21"/>
    </row>
    <row r="569" spans="2:3">
      <c r="B569" s="21"/>
      <c r="C569" s="21"/>
    </row>
    <row r="570" spans="2:3">
      <c r="B570" s="21"/>
      <c r="C570" s="21"/>
    </row>
    <row r="571" spans="2:3">
      <c r="B571" s="21"/>
      <c r="C571" s="21"/>
    </row>
    <row r="572" spans="2:3">
      <c r="B572" s="21"/>
      <c r="C572" s="21"/>
    </row>
    <row r="573" spans="2:3">
      <c r="B573" s="21"/>
      <c r="C573" s="21"/>
    </row>
    <row r="574" spans="2:3">
      <c r="B574" s="21"/>
      <c r="C574" s="21"/>
    </row>
    <row r="575" spans="2:3">
      <c r="B575" s="21"/>
      <c r="C575" s="21"/>
    </row>
    <row r="576" spans="2:3">
      <c r="B576" s="21"/>
      <c r="C576" s="21"/>
    </row>
    <row r="577" spans="2:3">
      <c r="B577" s="21"/>
      <c r="C577" s="21"/>
    </row>
    <row r="578" spans="2:3">
      <c r="B578" s="21"/>
      <c r="C578" s="21"/>
    </row>
    <row r="579" spans="2:3">
      <c r="B579" s="21"/>
      <c r="C579" s="21"/>
    </row>
    <row r="580" spans="2:3">
      <c r="B580" s="21"/>
      <c r="C580" s="21"/>
    </row>
    <row r="581" spans="2:3">
      <c r="B581" s="21"/>
      <c r="C581" s="21"/>
    </row>
    <row r="582" spans="2:3">
      <c r="B582" s="21"/>
      <c r="C582" s="21"/>
    </row>
    <row r="583" spans="2:3">
      <c r="B583" s="21"/>
      <c r="C583" s="21"/>
    </row>
    <row r="584" spans="2:3">
      <c r="B584" s="21"/>
      <c r="C584" s="21"/>
    </row>
    <row r="585" spans="2:3">
      <c r="B585" s="21"/>
      <c r="C585" s="21"/>
    </row>
    <row r="586" spans="2:3">
      <c r="B586" s="21"/>
      <c r="C586" s="21"/>
    </row>
    <row r="587" spans="2:3">
      <c r="B587" s="21"/>
      <c r="C587" s="21"/>
    </row>
    <row r="588" spans="2:3">
      <c r="B588" s="21"/>
      <c r="C588" s="21"/>
    </row>
    <row r="589" spans="2:3">
      <c r="B589" s="21"/>
      <c r="C589" s="21"/>
    </row>
    <row r="590" spans="2:3">
      <c r="B590" s="21"/>
      <c r="C590" s="21"/>
    </row>
    <row r="591" spans="2:3">
      <c r="B591" s="21"/>
      <c r="C591" s="21"/>
    </row>
    <row r="592" spans="2:3">
      <c r="B592" s="21"/>
      <c r="C592" s="21"/>
    </row>
    <row r="593" spans="2:3">
      <c r="B593" s="21"/>
      <c r="C593" s="21"/>
    </row>
    <row r="594" spans="2:3">
      <c r="B594" s="21"/>
      <c r="C594" s="21"/>
    </row>
    <row r="595" spans="2:3">
      <c r="B595" s="21"/>
      <c r="C595" s="21"/>
    </row>
    <row r="596" spans="2:3">
      <c r="B596" s="21"/>
      <c r="C596" s="21"/>
    </row>
    <row r="597" spans="2:3">
      <c r="B597" s="21"/>
      <c r="C597" s="21"/>
    </row>
    <row r="598" spans="2:3">
      <c r="B598" s="21"/>
      <c r="C598" s="21"/>
    </row>
    <row r="599" spans="2:3">
      <c r="B599" s="21"/>
      <c r="C599" s="21"/>
    </row>
    <row r="600" spans="2:3">
      <c r="B600" s="21"/>
      <c r="C600" s="21"/>
    </row>
    <row r="601" spans="2:3">
      <c r="B601" s="21"/>
      <c r="C601" s="21"/>
    </row>
    <row r="602" spans="2:3">
      <c r="B602" s="21"/>
      <c r="C602" s="21"/>
    </row>
    <row r="603" spans="2:3">
      <c r="B603" s="21"/>
      <c r="C603" s="21"/>
    </row>
    <row r="604" spans="2:3">
      <c r="B604" s="21"/>
      <c r="C604" s="21"/>
    </row>
    <row r="605" spans="2:3">
      <c r="B605" s="21"/>
      <c r="C605" s="21"/>
    </row>
    <row r="606" spans="2:3">
      <c r="B606" s="21"/>
      <c r="C606" s="21"/>
    </row>
    <row r="607" spans="2:3">
      <c r="B607" s="21"/>
      <c r="C607" s="21"/>
    </row>
    <row r="608" spans="2:3">
      <c r="B608" s="21"/>
      <c r="C608" s="21"/>
    </row>
    <row r="609" spans="2:3">
      <c r="B609" s="21"/>
      <c r="C609" s="21"/>
    </row>
    <row r="610" spans="2:3">
      <c r="B610" s="21"/>
      <c r="C610" s="21"/>
    </row>
    <row r="611" spans="2:3">
      <c r="B611" s="21"/>
      <c r="C611" s="21"/>
    </row>
    <row r="612" spans="2:3">
      <c r="B612" s="21"/>
      <c r="C612" s="21"/>
    </row>
    <row r="613" spans="2:3">
      <c r="B613" s="21"/>
      <c r="C613" s="21"/>
    </row>
    <row r="614" spans="2:3">
      <c r="B614" s="21"/>
      <c r="C614" s="21"/>
    </row>
    <row r="615" spans="2:3">
      <c r="B615" s="21"/>
      <c r="C615" s="21"/>
    </row>
    <row r="616" spans="2:3">
      <c r="B616" s="21"/>
      <c r="C616" s="21"/>
    </row>
    <row r="617" spans="2:3">
      <c r="B617" s="21"/>
      <c r="C617" s="21"/>
    </row>
    <row r="618" spans="2:3">
      <c r="B618" s="21"/>
      <c r="C618" s="21"/>
    </row>
    <row r="619" spans="2:3">
      <c r="B619" s="21"/>
      <c r="C619" s="21"/>
    </row>
    <row r="620" spans="2:3">
      <c r="B620" s="21"/>
      <c r="C620" s="21"/>
    </row>
    <row r="621" spans="2:3">
      <c r="B621" s="21"/>
      <c r="C621" s="21"/>
    </row>
    <row r="622" spans="2:3">
      <c r="B622" s="21"/>
      <c r="C622" s="21"/>
    </row>
    <row r="623" spans="2:3">
      <c r="B623" s="21"/>
      <c r="C623" s="21"/>
    </row>
    <row r="624" spans="2:3">
      <c r="B624" s="21"/>
      <c r="C624" s="21"/>
    </row>
    <row r="625" spans="2:3">
      <c r="B625" s="21"/>
      <c r="C625" s="21"/>
    </row>
    <row r="626" spans="2:3">
      <c r="B626" s="21"/>
      <c r="C626" s="21"/>
    </row>
    <row r="627" spans="2:3">
      <c r="B627" s="21"/>
      <c r="C627" s="21"/>
    </row>
    <row r="628" spans="2:3">
      <c r="B628" s="21"/>
      <c r="C628" s="21"/>
    </row>
    <row r="629" spans="2:3">
      <c r="B629" s="21"/>
      <c r="C629" s="21"/>
    </row>
    <row r="630" spans="2:3">
      <c r="B630" s="21"/>
      <c r="C630" s="21"/>
    </row>
    <row r="631" spans="2:3">
      <c r="B631" s="21"/>
      <c r="C631" s="21"/>
    </row>
    <row r="632" spans="2:3">
      <c r="B632" s="21"/>
      <c r="C632" s="21"/>
    </row>
    <row r="633" spans="2:3">
      <c r="B633" s="21"/>
      <c r="C633" s="21"/>
    </row>
    <row r="634" spans="2:3">
      <c r="B634" s="21"/>
      <c r="C634" s="21"/>
    </row>
    <row r="635" spans="2:3">
      <c r="B635" s="21"/>
      <c r="C635" s="21"/>
    </row>
    <row r="636" spans="2:3">
      <c r="B636" s="21"/>
      <c r="C636" s="21"/>
    </row>
    <row r="637" spans="2:3">
      <c r="B637" s="21"/>
      <c r="C637" s="21"/>
    </row>
    <row r="638" spans="2:3">
      <c r="B638" s="21"/>
      <c r="C638" s="21"/>
    </row>
    <row r="639" spans="2:3">
      <c r="B639" s="21"/>
      <c r="C639" s="21"/>
    </row>
    <row r="640" spans="2:3">
      <c r="B640" s="21"/>
      <c r="C640" s="21"/>
    </row>
    <row r="641" spans="2:3">
      <c r="B641" s="21"/>
      <c r="C641" s="21"/>
    </row>
    <row r="642" spans="2:3">
      <c r="B642" s="21"/>
      <c r="C642" s="21"/>
    </row>
    <row r="643" spans="2:3">
      <c r="B643" s="21"/>
      <c r="C643" s="21"/>
    </row>
    <row r="644" spans="2:3">
      <c r="B644" s="21"/>
      <c r="C644" s="21"/>
    </row>
    <row r="645" spans="2:3">
      <c r="B645" s="21"/>
      <c r="C645" s="21"/>
    </row>
    <row r="646" spans="2:3">
      <c r="B646" s="21"/>
      <c r="C646" s="21"/>
    </row>
  </sheetData>
  <mergeCells count="1">
    <mergeCell ref="A1:Y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D2CFE-0C0C-4896-AF7B-C2077DBCAD10}">
  <dimension ref="A1:Y116"/>
  <sheetViews>
    <sheetView workbookViewId="0">
      <selection activeCell="F26" sqref="F26"/>
    </sheetView>
  </sheetViews>
  <sheetFormatPr defaultColWidth="8.7265625" defaultRowHeight="14"/>
  <cols>
    <col min="1" max="1" width="31" style="3" customWidth="1"/>
    <col min="2" max="2" width="34.81640625" style="3" customWidth="1"/>
    <col min="3" max="3" width="8.7265625" style="3"/>
    <col min="4" max="4" width="10.26953125" style="3" customWidth="1"/>
    <col min="5" max="5" width="18.1796875" style="3" customWidth="1"/>
    <col min="6" max="6" width="22.1796875" style="3" customWidth="1"/>
    <col min="7" max="9" width="25.90625" style="3" customWidth="1"/>
    <col min="10" max="10" width="23.81640625" style="3" customWidth="1"/>
    <col min="11" max="11" width="26.36328125" style="3" customWidth="1"/>
    <col min="12" max="12" width="29.54296875" style="3" customWidth="1"/>
    <col min="13" max="14" width="8.7265625" style="3"/>
    <col min="15" max="15" width="12.7265625" style="3" customWidth="1"/>
    <col min="16" max="16" width="23.54296875" style="3" customWidth="1"/>
    <col min="17" max="16384" width="8.7265625" style="3"/>
  </cols>
  <sheetData>
    <row r="1" spans="1:25" s="54" customFormat="1" ht="18" thickBot="1">
      <c r="A1" s="163" t="s">
        <v>1660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33"/>
      <c r="Q1" s="133"/>
      <c r="R1" s="133"/>
      <c r="S1" s="133"/>
      <c r="T1" s="133"/>
      <c r="U1" s="133"/>
      <c r="V1" s="133"/>
      <c r="W1" s="133"/>
      <c r="X1" s="133"/>
      <c r="Y1" s="133"/>
    </row>
    <row r="2" spans="1:25" ht="16.5">
      <c r="A2" s="9" t="s">
        <v>0</v>
      </c>
      <c r="B2" s="9" t="s">
        <v>1</v>
      </c>
      <c r="C2" s="56" t="s">
        <v>2</v>
      </c>
      <c r="D2" s="56" t="s">
        <v>3</v>
      </c>
      <c r="E2" s="57" t="s">
        <v>919</v>
      </c>
      <c r="F2" s="9" t="s">
        <v>963</v>
      </c>
      <c r="G2" s="9" t="s">
        <v>964</v>
      </c>
      <c r="H2" s="9" t="s">
        <v>963</v>
      </c>
      <c r="I2" s="9" t="s">
        <v>964</v>
      </c>
      <c r="J2" s="9" t="s">
        <v>965</v>
      </c>
      <c r="K2" s="1" t="s">
        <v>5</v>
      </c>
      <c r="L2" s="9" t="s">
        <v>966</v>
      </c>
      <c r="M2" s="9" t="s">
        <v>967</v>
      </c>
      <c r="O2" s="9"/>
      <c r="P2" s="9"/>
      <c r="Q2" s="9"/>
      <c r="R2" s="9"/>
    </row>
    <row r="3" spans="1:25" ht="14.5" thickBot="1">
      <c r="A3" s="58"/>
      <c r="B3" s="58"/>
      <c r="C3" s="59"/>
      <c r="D3" s="59"/>
      <c r="E3" s="60"/>
      <c r="F3" s="60" t="s">
        <v>968</v>
      </c>
      <c r="G3" s="60"/>
      <c r="H3" s="60" t="s">
        <v>969</v>
      </c>
      <c r="I3" s="60"/>
      <c r="J3" s="60"/>
      <c r="K3" s="60" t="s">
        <v>970</v>
      </c>
      <c r="L3" s="60" t="s">
        <v>971</v>
      </c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</row>
    <row r="4" spans="1:25">
      <c r="A4" s="5" t="s">
        <v>16</v>
      </c>
      <c r="B4" s="9"/>
      <c r="C4" s="2"/>
      <c r="D4" s="2"/>
      <c r="K4" s="55"/>
      <c r="L4" s="55"/>
    </row>
    <row r="5" spans="1:25">
      <c r="A5" s="3" t="s">
        <v>17</v>
      </c>
      <c r="B5" s="3" t="s">
        <v>18</v>
      </c>
      <c r="C5" s="4">
        <v>63.969027777777782</v>
      </c>
      <c r="D5" s="4">
        <v>-18.679750000000002</v>
      </c>
      <c r="E5" s="3">
        <v>16.11</v>
      </c>
      <c r="F5" s="13">
        <v>3.5774133926800182</v>
      </c>
      <c r="G5" s="13">
        <v>0.19817639777527526</v>
      </c>
      <c r="H5" s="13"/>
      <c r="I5" s="13"/>
      <c r="J5" s="11">
        <v>86.431578621765496</v>
      </c>
      <c r="K5" s="5">
        <v>2</v>
      </c>
      <c r="L5" s="5">
        <v>7</v>
      </c>
      <c r="M5" s="3" t="s">
        <v>972</v>
      </c>
    </row>
    <row r="6" spans="1:25">
      <c r="A6" s="3" t="s">
        <v>19</v>
      </c>
      <c r="B6" s="3" t="s">
        <v>20</v>
      </c>
      <c r="C6" s="4">
        <v>64.232100000000003</v>
      </c>
      <c r="D6" s="4">
        <v>-18.802399999999999</v>
      </c>
      <c r="E6" s="3" t="s">
        <v>845</v>
      </c>
      <c r="F6" s="13">
        <v>3.1324887924627003</v>
      </c>
      <c r="G6" s="13">
        <v>0.2099050611158077</v>
      </c>
      <c r="H6" s="13"/>
      <c r="I6" s="13"/>
      <c r="J6" s="11">
        <v>86.321615846087894</v>
      </c>
      <c r="K6" s="5">
        <v>3</v>
      </c>
      <c r="L6" s="5">
        <v>6</v>
      </c>
    </row>
    <row r="7" spans="1:25">
      <c r="A7" s="3" t="s">
        <v>21</v>
      </c>
      <c r="B7" s="3" t="s">
        <v>22</v>
      </c>
      <c r="C7" s="4">
        <v>64.251750000000001</v>
      </c>
      <c r="D7" s="4">
        <v>-18.652333333333331</v>
      </c>
      <c r="E7" s="3">
        <v>24.5</v>
      </c>
      <c r="F7" s="13">
        <v>3.8196371389761632</v>
      </c>
      <c r="G7" s="13">
        <v>0.35400148495077666</v>
      </c>
      <c r="H7" s="13">
        <v>4.0004999999999997</v>
      </c>
      <c r="I7" s="13">
        <v>0.13649999999999984</v>
      </c>
      <c r="J7" s="11">
        <v>87.385611269994413</v>
      </c>
      <c r="K7" s="5">
        <v>2</v>
      </c>
      <c r="L7" s="5">
        <v>4</v>
      </c>
      <c r="M7" s="3" t="s">
        <v>972</v>
      </c>
    </row>
    <row r="8" spans="1:25">
      <c r="A8" s="3" t="s">
        <v>23</v>
      </c>
      <c r="B8" s="3" t="s">
        <v>915</v>
      </c>
      <c r="C8" s="4">
        <v>64.280883000000003</v>
      </c>
      <c r="D8" s="4">
        <v>-18.394666999999998</v>
      </c>
      <c r="F8" s="13">
        <v>3.425988150681524</v>
      </c>
      <c r="G8" s="13">
        <v>0.31470851793712118</v>
      </c>
      <c r="H8" s="13"/>
      <c r="I8" s="13"/>
      <c r="J8" s="11">
        <v>86.461912207515823</v>
      </c>
      <c r="K8" s="5">
        <v>3</v>
      </c>
      <c r="L8" s="5">
        <v>6</v>
      </c>
    </row>
    <row r="9" spans="1:25">
      <c r="A9" s="3" t="s">
        <v>24</v>
      </c>
      <c r="B9" s="3" t="s">
        <v>916</v>
      </c>
      <c r="C9" s="4">
        <v>64.251750000000001</v>
      </c>
      <c r="D9" s="4">
        <v>-18.652333333333331</v>
      </c>
      <c r="F9" s="13">
        <v>3.5594111042040142</v>
      </c>
      <c r="G9" s="13">
        <v>0.144250863669702</v>
      </c>
      <c r="H9" s="13"/>
      <c r="I9" s="13"/>
      <c r="J9" s="11">
        <v>85.004503251697088</v>
      </c>
      <c r="K9" s="5">
        <v>2</v>
      </c>
      <c r="L9" s="5">
        <v>5</v>
      </c>
      <c r="O9" s="14"/>
    </row>
    <row r="10" spans="1:25">
      <c r="A10" s="3" t="s">
        <v>25</v>
      </c>
      <c r="B10" s="3" t="s">
        <v>26</v>
      </c>
      <c r="C10" s="4">
        <v>64.230333000000002</v>
      </c>
      <c r="D10" s="4">
        <v>-18.704367000000001</v>
      </c>
      <c r="F10" s="13">
        <v>3.8646140240748537</v>
      </c>
      <c r="G10" s="13">
        <v>0.19723203237263301</v>
      </c>
      <c r="H10" s="13"/>
      <c r="I10" s="13"/>
      <c r="J10" s="11">
        <v>85.584294712721515</v>
      </c>
      <c r="K10" s="5">
        <v>2</v>
      </c>
      <c r="L10" s="5">
        <v>4</v>
      </c>
      <c r="O10" s="15"/>
    </row>
    <row r="11" spans="1:25">
      <c r="C11" s="4"/>
      <c r="D11" s="4"/>
      <c r="K11" s="61"/>
      <c r="L11" s="61"/>
      <c r="O11" s="14"/>
    </row>
    <row r="12" spans="1:25">
      <c r="A12" s="5" t="s">
        <v>27</v>
      </c>
      <c r="C12" s="4"/>
      <c r="D12" s="4"/>
      <c r="K12" s="61"/>
      <c r="L12" s="61"/>
    </row>
    <row r="13" spans="1:25">
      <c r="A13" s="14">
        <v>9370</v>
      </c>
      <c r="B13" s="3" t="s">
        <v>917</v>
      </c>
      <c r="C13" s="4">
        <v>65.880110000000002</v>
      </c>
      <c r="D13" s="4">
        <v>-16.839979</v>
      </c>
      <c r="F13" s="13">
        <v>3.8856423532520861</v>
      </c>
      <c r="G13" s="13">
        <v>0.33997330028709644</v>
      </c>
      <c r="H13" s="13"/>
      <c r="I13" s="13"/>
      <c r="J13" s="11">
        <v>89.318909251322637</v>
      </c>
      <c r="K13" s="5">
        <v>2</v>
      </c>
      <c r="L13" s="5">
        <v>4</v>
      </c>
    </row>
    <row r="14" spans="1:25">
      <c r="A14" s="15">
        <v>9381</v>
      </c>
      <c r="B14" s="3" t="s">
        <v>917</v>
      </c>
      <c r="C14" s="4">
        <v>65.880110000000002</v>
      </c>
      <c r="D14" s="4">
        <v>-16.839979</v>
      </c>
      <c r="F14" s="13">
        <v>4.5146779581352732</v>
      </c>
      <c r="G14" s="13">
        <v>0.34478322688034607</v>
      </c>
      <c r="H14" s="13"/>
      <c r="I14" s="13"/>
      <c r="J14" s="11">
        <v>89.571167385641502</v>
      </c>
      <c r="K14" s="5">
        <v>2</v>
      </c>
      <c r="L14" s="5">
        <v>5</v>
      </c>
    </row>
    <row r="15" spans="1:25">
      <c r="A15" s="14">
        <v>9393</v>
      </c>
      <c r="B15" s="3" t="s">
        <v>918</v>
      </c>
      <c r="C15" s="4">
        <v>65.880110000000002</v>
      </c>
      <c r="D15" s="4">
        <v>-16.839979</v>
      </c>
      <c r="F15" s="13">
        <v>5.1687990908302384</v>
      </c>
      <c r="G15" s="13">
        <v>0.11902643903587835</v>
      </c>
      <c r="H15" s="13"/>
      <c r="I15" s="13"/>
      <c r="J15" s="11">
        <v>82.112654540762335</v>
      </c>
      <c r="K15" s="5">
        <v>1</v>
      </c>
      <c r="L15" s="5">
        <v>3</v>
      </c>
    </row>
    <row r="16" spans="1:25">
      <c r="A16" s="3" t="s">
        <v>28</v>
      </c>
      <c r="B16" s="3" t="s">
        <v>29</v>
      </c>
      <c r="C16" s="4">
        <v>65.842527777777775</v>
      </c>
      <c r="D16" s="4">
        <v>-16.9925</v>
      </c>
      <c r="E16" s="3">
        <v>7.91</v>
      </c>
      <c r="F16" s="13">
        <v>4.4201047697094893</v>
      </c>
      <c r="G16" s="13">
        <v>0.45787653666843281</v>
      </c>
      <c r="H16" s="13"/>
      <c r="I16" s="13"/>
      <c r="J16" s="11">
        <v>90.644343631598787</v>
      </c>
      <c r="K16" s="5">
        <v>2</v>
      </c>
      <c r="L16" s="5">
        <v>4</v>
      </c>
    </row>
    <row r="17" spans="1:15">
      <c r="A17" s="3" t="s">
        <v>30</v>
      </c>
      <c r="B17" s="3" t="s">
        <v>31</v>
      </c>
      <c r="C17" s="4">
        <v>65.05</v>
      </c>
      <c r="D17" s="4">
        <v>-16.23</v>
      </c>
      <c r="E17" s="3">
        <v>7.9</v>
      </c>
      <c r="F17" s="13">
        <v>4.6666574851874971</v>
      </c>
      <c r="G17" s="13">
        <v>0.22725082595257623</v>
      </c>
      <c r="H17" s="13"/>
      <c r="I17" s="13"/>
      <c r="J17" s="11">
        <v>84.592720697918978</v>
      </c>
      <c r="K17" s="5">
        <v>1</v>
      </c>
      <c r="L17" s="5">
        <v>3</v>
      </c>
    </row>
    <row r="18" spans="1:15">
      <c r="A18" s="3" t="s">
        <v>32</v>
      </c>
      <c r="B18" s="3" t="s">
        <v>33</v>
      </c>
      <c r="C18" s="4">
        <v>64.8</v>
      </c>
      <c r="D18" s="4">
        <v>-17.233333333333299</v>
      </c>
      <c r="F18" s="13">
        <v>3.027006378208442</v>
      </c>
      <c r="G18" s="13">
        <v>4.89551943442533E-2</v>
      </c>
      <c r="H18" s="13"/>
      <c r="I18" s="13"/>
      <c r="J18" s="11">
        <v>87.966269094267616</v>
      </c>
      <c r="K18" s="5">
        <v>1</v>
      </c>
      <c r="L18" s="5">
        <v>3</v>
      </c>
    </row>
    <row r="19" spans="1:15">
      <c r="A19" s="3" t="s">
        <v>34</v>
      </c>
      <c r="B19" s="3" t="s">
        <v>33</v>
      </c>
      <c r="C19" s="4">
        <v>64.8</v>
      </c>
      <c r="D19" s="4">
        <v>-17.233333333333299</v>
      </c>
      <c r="E19" s="3">
        <v>16.600000000000001</v>
      </c>
      <c r="F19" s="13">
        <v>4.748475293612155</v>
      </c>
      <c r="G19" s="13">
        <v>0.23357837472917747</v>
      </c>
      <c r="H19" s="13"/>
      <c r="I19" s="13"/>
      <c r="J19" s="11">
        <v>88.562094728612664</v>
      </c>
      <c r="K19" s="5">
        <v>2</v>
      </c>
      <c r="L19" s="5">
        <v>4</v>
      </c>
      <c r="M19" s="55"/>
      <c r="O19" s="6"/>
    </row>
    <row r="20" spans="1:15">
      <c r="A20" s="3" t="s">
        <v>35</v>
      </c>
      <c r="B20" s="3" t="s">
        <v>36</v>
      </c>
      <c r="C20" s="4">
        <v>64.933333333333337</v>
      </c>
      <c r="D20" s="4">
        <v>-16.466666666666665</v>
      </c>
      <c r="E20" s="3">
        <v>34.299999999999997</v>
      </c>
      <c r="F20" s="13">
        <v>3.9812335014108133</v>
      </c>
      <c r="G20" s="13">
        <v>0.23145209257549895</v>
      </c>
      <c r="H20" s="13">
        <v>4.3016000000000005</v>
      </c>
      <c r="I20" s="13">
        <v>0.30807635417214335</v>
      </c>
      <c r="J20" s="11">
        <v>85.610731516576777</v>
      </c>
      <c r="K20" s="5">
        <v>1</v>
      </c>
      <c r="L20" s="5">
        <v>3</v>
      </c>
      <c r="M20" s="55"/>
    </row>
    <row r="21" spans="1:15">
      <c r="A21" s="3" t="s">
        <v>37</v>
      </c>
      <c r="B21" s="3" t="s">
        <v>38</v>
      </c>
      <c r="C21" s="4">
        <v>65.25</v>
      </c>
      <c r="D21" s="4">
        <v>-16.483333333333334</v>
      </c>
      <c r="E21" s="3">
        <v>8</v>
      </c>
      <c r="F21" s="13">
        <v>4.6485301225805244</v>
      </c>
      <c r="G21" s="13">
        <v>8.8173533132966303E-2</v>
      </c>
      <c r="H21" s="13"/>
      <c r="I21" s="13"/>
      <c r="J21" s="11">
        <v>90.199300215655384</v>
      </c>
      <c r="K21" s="5">
        <v>1</v>
      </c>
      <c r="L21" s="5">
        <v>3</v>
      </c>
      <c r="M21" s="55"/>
    </row>
    <row r="22" spans="1:15">
      <c r="A22" s="3" t="s">
        <v>39</v>
      </c>
      <c r="B22" s="3" t="s">
        <v>40</v>
      </c>
      <c r="C22" s="4">
        <v>65.88333333333334</v>
      </c>
      <c r="D22" s="4">
        <v>-16.833333333333332</v>
      </c>
      <c r="E22" s="3">
        <v>12.2</v>
      </c>
      <c r="F22" s="13">
        <v>4.2310878848021805</v>
      </c>
      <c r="G22" s="13">
        <v>0.21892310767981821</v>
      </c>
      <c r="H22" s="13"/>
      <c r="I22" s="13"/>
      <c r="J22" s="11">
        <v>89.547741550059058</v>
      </c>
      <c r="K22" s="5">
        <v>2</v>
      </c>
      <c r="L22" s="5">
        <v>4</v>
      </c>
      <c r="M22" s="55"/>
    </row>
    <row r="23" spans="1:15">
      <c r="C23" s="4"/>
      <c r="D23" s="4"/>
      <c r="K23" s="5"/>
      <c r="L23" s="5"/>
      <c r="M23" s="55"/>
    </row>
    <row r="24" spans="1:15">
      <c r="A24" s="5" t="s">
        <v>41</v>
      </c>
      <c r="C24" s="4"/>
      <c r="D24" s="4"/>
      <c r="K24" s="5"/>
      <c r="L24" s="5"/>
      <c r="M24" s="55"/>
    </row>
    <row r="25" spans="1:15">
      <c r="A25" s="6" t="s">
        <v>42</v>
      </c>
      <c r="B25" s="3" t="s">
        <v>43</v>
      </c>
      <c r="C25" s="4">
        <v>64.059200000000004</v>
      </c>
      <c r="D25" s="4">
        <v>-21.874400000000001</v>
      </c>
      <c r="E25" s="3">
        <v>14</v>
      </c>
      <c r="F25" s="13">
        <v>4.4432705892328448</v>
      </c>
      <c r="G25" s="13">
        <v>3.663296773423691E-2</v>
      </c>
      <c r="H25" s="13"/>
      <c r="I25" s="13"/>
      <c r="J25" s="11">
        <v>89.338391485612604</v>
      </c>
      <c r="K25" s="5">
        <v>1</v>
      </c>
      <c r="L25" s="5">
        <v>3</v>
      </c>
      <c r="M25" s="55"/>
    </row>
    <row r="26" spans="1:15">
      <c r="A26" s="3" t="s">
        <v>44</v>
      </c>
      <c r="B26" s="3" t="s">
        <v>45</v>
      </c>
      <c r="C26" s="4">
        <v>63.815444444444445</v>
      </c>
      <c r="D26" s="4">
        <v>-22.645277777777778</v>
      </c>
      <c r="E26" s="3">
        <v>14.34</v>
      </c>
      <c r="F26" s="13">
        <v>4.7413047477597416</v>
      </c>
      <c r="G26" s="13">
        <v>0.13766553813950688</v>
      </c>
      <c r="H26" s="13"/>
      <c r="I26" s="13"/>
      <c r="J26" s="11">
        <v>89.769974640510711</v>
      </c>
      <c r="K26" s="5">
        <v>2</v>
      </c>
      <c r="L26" s="5">
        <v>5</v>
      </c>
      <c r="M26" s="55"/>
    </row>
    <row r="27" spans="1:15">
      <c r="A27" s="3" t="s">
        <v>46</v>
      </c>
      <c r="B27" s="3" t="s">
        <v>47</v>
      </c>
      <c r="C27" s="4">
        <v>63.846027777777778</v>
      </c>
      <c r="D27" s="4">
        <v>-22.413944444444443</v>
      </c>
      <c r="E27" s="3">
        <v>10.27</v>
      </c>
      <c r="F27" s="13">
        <v>4.0775528262559151</v>
      </c>
      <c r="G27" s="13">
        <v>0.10241663636325286</v>
      </c>
      <c r="H27" s="13"/>
      <c r="I27" s="13"/>
      <c r="J27" s="11">
        <v>89.184260455541775</v>
      </c>
      <c r="K27" s="5">
        <v>2</v>
      </c>
      <c r="L27" s="5">
        <v>4</v>
      </c>
      <c r="M27" s="55"/>
    </row>
    <row r="28" spans="1:15">
      <c r="A28" s="3" t="s">
        <v>48</v>
      </c>
      <c r="B28" s="3" t="s">
        <v>49</v>
      </c>
      <c r="C28" s="4">
        <v>63.860750000000003</v>
      </c>
      <c r="D28" s="4">
        <v>-22.31775</v>
      </c>
      <c r="E28" s="3">
        <v>16.3</v>
      </c>
      <c r="F28" s="13">
        <v>4.8538079234280156</v>
      </c>
      <c r="G28" s="13">
        <v>0.40095296080420967</v>
      </c>
      <c r="H28" s="13"/>
      <c r="I28" s="13"/>
      <c r="J28" s="11">
        <v>88.540413017213822</v>
      </c>
      <c r="K28" s="5">
        <v>2</v>
      </c>
      <c r="L28" s="5">
        <v>6</v>
      </c>
    </row>
    <row r="29" spans="1:15">
      <c r="A29" s="3" t="s">
        <v>50</v>
      </c>
      <c r="B29" s="3" t="s">
        <v>51</v>
      </c>
      <c r="C29" s="4">
        <v>64.107055555555547</v>
      </c>
      <c r="D29" s="4">
        <v>-21.18191666666667</v>
      </c>
      <c r="E29" s="3">
        <v>12.94</v>
      </c>
      <c r="F29" s="13">
        <v>4.5606571919110728</v>
      </c>
      <c r="G29" s="13">
        <v>0.23467883261835121</v>
      </c>
      <c r="H29" s="13"/>
      <c r="I29" s="13"/>
      <c r="J29" s="11">
        <v>87.978673039198142</v>
      </c>
      <c r="K29" s="5">
        <v>2</v>
      </c>
      <c r="L29" s="5">
        <v>4</v>
      </c>
    </row>
    <row r="30" spans="1:15">
      <c r="A30" s="3" t="s">
        <v>52</v>
      </c>
      <c r="B30" s="3" t="s">
        <v>53</v>
      </c>
      <c r="C30" s="4">
        <v>64.174694444444455</v>
      </c>
      <c r="D30" s="4">
        <v>-21.047472222222225</v>
      </c>
      <c r="E30" s="3">
        <v>17.28</v>
      </c>
      <c r="F30" s="13">
        <v>4.0064423445423198</v>
      </c>
      <c r="G30" s="13">
        <v>0.13571825774346777</v>
      </c>
      <c r="H30" s="13"/>
      <c r="I30" s="13"/>
      <c r="J30" s="11">
        <v>90.475418260021982</v>
      </c>
      <c r="K30" s="5">
        <v>2</v>
      </c>
      <c r="L30" s="5">
        <v>4</v>
      </c>
    </row>
    <row r="31" spans="1:15">
      <c r="A31" s="3" t="s">
        <v>54</v>
      </c>
      <c r="B31" s="3" t="s">
        <v>55</v>
      </c>
      <c r="C31" s="4">
        <v>64.001333333333335</v>
      </c>
      <c r="D31" s="4">
        <v>-21.462611111111109</v>
      </c>
      <c r="E31" s="3">
        <v>12.59</v>
      </c>
      <c r="F31" s="13">
        <v>4.486383523695352</v>
      </c>
      <c r="G31" s="13">
        <v>0.14988477077683612</v>
      </c>
      <c r="H31" s="13"/>
      <c r="I31" s="13"/>
      <c r="J31" s="11">
        <v>88.261269023512668</v>
      </c>
      <c r="K31" s="5">
        <v>2</v>
      </c>
      <c r="L31" s="5">
        <v>4</v>
      </c>
    </row>
    <row r="32" spans="1:15">
      <c r="A32" s="3" t="s">
        <v>56</v>
      </c>
      <c r="B32" s="3" t="s">
        <v>57</v>
      </c>
      <c r="C32" s="4">
        <v>63.859333333333332</v>
      </c>
      <c r="D32" s="4">
        <v>-22.371805555555557</v>
      </c>
      <c r="E32" s="3">
        <v>11.92</v>
      </c>
      <c r="F32" s="13">
        <v>4.3729279138600425</v>
      </c>
      <c r="G32" s="13">
        <v>0.11500940756523394</v>
      </c>
      <c r="H32" s="13"/>
      <c r="I32" s="13"/>
      <c r="J32" s="11">
        <v>88.117660200698751</v>
      </c>
      <c r="K32" s="5">
        <v>1</v>
      </c>
      <c r="L32" s="5">
        <v>3</v>
      </c>
    </row>
    <row r="33" spans="1:15">
      <c r="C33" s="4"/>
      <c r="D33" s="4"/>
      <c r="J33" s="11"/>
      <c r="K33" s="61"/>
      <c r="L33" s="61"/>
    </row>
    <row r="34" spans="1:15">
      <c r="A34" s="5" t="s">
        <v>901</v>
      </c>
      <c r="C34" s="4"/>
      <c r="D34" s="4"/>
      <c r="J34" s="11"/>
      <c r="K34" s="61"/>
      <c r="L34" s="61"/>
    </row>
    <row r="35" spans="1:15">
      <c r="A35" s="3" t="s">
        <v>58</v>
      </c>
      <c r="B35" s="3" t="s">
        <v>58</v>
      </c>
      <c r="C35" s="4">
        <v>64.08</v>
      </c>
      <c r="D35" s="4">
        <v>-20.100000000000001</v>
      </c>
      <c r="F35" s="13">
        <v>4.563449291249392</v>
      </c>
      <c r="G35" s="13">
        <v>0.33059962186511738</v>
      </c>
      <c r="H35" s="13"/>
      <c r="I35" s="13"/>
      <c r="J35" s="11">
        <v>88.728006871623194</v>
      </c>
      <c r="K35" s="5">
        <v>2</v>
      </c>
      <c r="L35" s="5">
        <v>4</v>
      </c>
    </row>
    <row r="36" spans="1:15">
      <c r="A36" s="3" t="s">
        <v>59</v>
      </c>
      <c r="B36" s="3" t="s">
        <v>60</v>
      </c>
      <c r="C36" s="4">
        <v>64.116666666699999</v>
      </c>
      <c r="D36" s="4">
        <v>-19.95</v>
      </c>
      <c r="E36" s="3">
        <v>17.420000000000002</v>
      </c>
      <c r="F36" s="13">
        <v>5.3237259828119887</v>
      </c>
      <c r="G36" s="13">
        <v>0.24435263609330868</v>
      </c>
      <c r="H36" s="13"/>
      <c r="I36" s="13"/>
      <c r="J36" s="11">
        <v>88.491715045759051</v>
      </c>
      <c r="K36" s="5">
        <v>2</v>
      </c>
      <c r="L36" s="5">
        <v>4</v>
      </c>
      <c r="O36" s="6"/>
    </row>
    <row r="37" spans="1:15">
      <c r="A37" s="3" t="s">
        <v>61</v>
      </c>
      <c r="B37" s="3" t="s">
        <v>58</v>
      </c>
      <c r="C37" s="4">
        <v>64.08</v>
      </c>
      <c r="D37" s="4">
        <v>-20.100000000000001</v>
      </c>
      <c r="E37" s="3">
        <v>18.3</v>
      </c>
      <c r="F37" s="13">
        <v>5.1360394307479522</v>
      </c>
      <c r="G37" s="13">
        <v>0.33476028872898483</v>
      </c>
      <c r="H37" s="13"/>
      <c r="I37" s="13"/>
      <c r="J37" s="11">
        <v>88.631003312622866</v>
      </c>
      <c r="K37" s="5">
        <v>2</v>
      </c>
      <c r="L37" s="5">
        <v>4</v>
      </c>
    </row>
    <row r="38" spans="1:15">
      <c r="C38" s="4"/>
      <c r="D38" s="4"/>
      <c r="F38" s="13"/>
      <c r="G38" s="13"/>
      <c r="H38" s="13"/>
      <c r="I38" s="13"/>
      <c r="J38" s="13"/>
      <c r="K38" s="61"/>
      <c r="L38" s="61"/>
    </row>
    <row r="39" spans="1:15">
      <c r="A39" s="5" t="s">
        <v>902</v>
      </c>
      <c r="C39" s="4"/>
      <c r="D39" s="4"/>
      <c r="F39" s="13"/>
      <c r="G39" s="13"/>
      <c r="H39" s="13"/>
      <c r="I39" s="13"/>
      <c r="J39" s="13"/>
      <c r="K39" s="61"/>
      <c r="L39" s="61"/>
    </row>
    <row r="40" spans="1:15" ht="17.5">
      <c r="A40" s="3" t="s">
        <v>973</v>
      </c>
      <c r="B40" s="3" t="s">
        <v>63</v>
      </c>
      <c r="C40" s="4">
        <v>64.833888888888879</v>
      </c>
      <c r="D40" s="4">
        <v>-21.489111111111111</v>
      </c>
      <c r="E40" s="3">
        <v>20.34</v>
      </c>
      <c r="F40" s="13">
        <v>4.2208983359183767</v>
      </c>
      <c r="G40" s="13">
        <v>7.8200647098899539E-2</v>
      </c>
      <c r="H40" s="13"/>
      <c r="I40" s="13"/>
      <c r="J40" s="11">
        <v>86.133852314118982</v>
      </c>
      <c r="K40" s="5">
        <v>1</v>
      </c>
      <c r="L40" s="5">
        <v>3</v>
      </c>
      <c r="M40" s="3" t="s">
        <v>974</v>
      </c>
    </row>
    <row r="41" spans="1:15">
      <c r="A41" s="3" t="s">
        <v>64</v>
      </c>
      <c r="B41" s="3" t="s">
        <v>65</v>
      </c>
      <c r="C41" s="4">
        <v>65.762111111111111</v>
      </c>
      <c r="D41" s="4">
        <v>-24.043083333333335</v>
      </c>
      <c r="E41" s="3">
        <v>36.76</v>
      </c>
      <c r="F41" s="13">
        <v>3.6340944076488313</v>
      </c>
      <c r="G41" s="13">
        <v>8.2632972731121648E-2</v>
      </c>
      <c r="H41" s="13">
        <v>4.0629999999999997</v>
      </c>
      <c r="I41" s="13">
        <v>0.20999999999999974</v>
      </c>
      <c r="J41" s="11">
        <v>85.523162361185442</v>
      </c>
      <c r="K41" s="5">
        <v>1</v>
      </c>
      <c r="L41" s="5">
        <v>3</v>
      </c>
      <c r="M41" s="3" t="s">
        <v>975</v>
      </c>
    </row>
    <row r="42" spans="1:15">
      <c r="A42" s="3" t="s">
        <v>976</v>
      </c>
      <c r="B42" s="3" t="s">
        <v>67</v>
      </c>
      <c r="C42" s="4">
        <v>65.95675</v>
      </c>
      <c r="D42" s="4">
        <v>-23.31861111111111</v>
      </c>
      <c r="E42" s="3">
        <v>36.380000000000003</v>
      </c>
      <c r="F42" s="13">
        <v>4.118418218591974</v>
      </c>
      <c r="G42" s="13">
        <v>0.19744816276506549</v>
      </c>
      <c r="H42" s="13">
        <v>4.2445000000000004</v>
      </c>
      <c r="I42" s="13">
        <v>5.1500000000000323E-2</v>
      </c>
      <c r="J42" s="11">
        <v>87.587242032449751</v>
      </c>
      <c r="K42" s="5">
        <v>2</v>
      </c>
      <c r="L42" s="5">
        <v>4</v>
      </c>
    </row>
    <row r="43" spans="1:15" ht="17.5">
      <c r="A43" s="3" t="s">
        <v>977</v>
      </c>
      <c r="B43" s="3" t="s">
        <v>69</v>
      </c>
      <c r="C43" s="4">
        <v>65.849999999999994</v>
      </c>
      <c r="D43" s="4">
        <v>-23.266666666666666</v>
      </c>
      <c r="E43" s="3">
        <v>21.64</v>
      </c>
      <c r="F43" s="13">
        <v>4.1482863007768485</v>
      </c>
      <c r="G43" s="13">
        <v>0.21696500540897934</v>
      </c>
      <c r="H43" s="13"/>
      <c r="I43" s="13"/>
      <c r="J43" s="11">
        <v>86.802463063219122</v>
      </c>
      <c r="K43" s="5">
        <v>1</v>
      </c>
      <c r="L43" s="5">
        <v>3</v>
      </c>
      <c r="M43" s="3" t="s">
        <v>974</v>
      </c>
    </row>
    <row r="44" spans="1:15" ht="16">
      <c r="A44" s="3" t="s">
        <v>978</v>
      </c>
      <c r="B44" s="3" t="s">
        <v>71</v>
      </c>
      <c r="C44" s="4">
        <v>65.95</v>
      </c>
      <c r="D44" s="4">
        <v>-21.62</v>
      </c>
      <c r="E44" s="3">
        <v>47.79</v>
      </c>
      <c r="F44" s="13">
        <v>4.3535792697920082</v>
      </c>
      <c r="G44" s="13">
        <v>0.2388935384155223</v>
      </c>
      <c r="H44" s="13">
        <v>4.5869999999999997</v>
      </c>
      <c r="I44" s="13">
        <v>4.0000000000000036E-2</v>
      </c>
      <c r="J44" s="11">
        <v>87.980079420433398</v>
      </c>
      <c r="K44" s="5">
        <v>2</v>
      </c>
      <c r="L44" s="5">
        <v>4</v>
      </c>
      <c r="M44" s="3" t="s">
        <v>979</v>
      </c>
    </row>
    <row r="45" spans="1:15">
      <c r="A45" s="5" t="s">
        <v>980</v>
      </c>
      <c r="C45" s="4"/>
      <c r="D45" s="4"/>
      <c r="E45" s="3">
        <v>27.85</v>
      </c>
      <c r="F45" s="13"/>
      <c r="G45" s="13"/>
      <c r="H45" s="13"/>
      <c r="I45" s="13"/>
      <c r="J45" s="11"/>
      <c r="K45" s="5"/>
      <c r="L45" s="5"/>
    </row>
    <row r="46" spans="1:15" ht="17.5">
      <c r="A46" s="6" t="s">
        <v>961</v>
      </c>
      <c r="B46" s="3" t="s">
        <v>960</v>
      </c>
      <c r="C46" s="4">
        <v>65.763748000000007</v>
      </c>
      <c r="D46" s="4">
        <v>-14.819355</v>
      </c>
      <c r="E46" s="3">
        <v>14.6</v>
      </c>
      <c r="F46" s="13">
        <v>3.7334577857160554</v>
      </c>
      <c r="G46" s="13">
        <v>0.26687614372558155</v>
      </c>
      <c r="H46" s="13"/>
      <c r="I46" s="13"/>
      <c r="J46" s="11">
        <v>86.552019950057684</v>
      </c>
      <c r="K46" s="5">
        <v>2</v>
      </c>
      <c r="L46" s="5">
        <v>5</v>
      </c>
      <c r="M46" s="3" t="s">
        <v>974</v>
      </c>
    </row>
    <row r="47" spans="1:15">
      <c r="A47" s="6">
        <v>408614</v>
      </c>
      <c r="B47" s="3" t="s">
        <v>981</v>
      </c>
      <c r="C47" s="4"/>
      <c r="D47" s="4"/>
      <c r="E47" s="13">
        <v>40.238100000000003</v>
      </c>
      <c r="H47" s="13">
        <v>4.5220000000000002</v>
      </c>
      <c r="I47" s="13">
        <v>7.0000000000001172E-3</v>
      </c>
      <c r="J47" s="11">
        <v>84.4</v>
      </c>
      <c r="K47" s="5"/>
      <c r="L47" s="5"/>
    </row>
    <row r="48" spans="1:15">
      <c r="A48" s="6">
        <v>408616</v>
      </c>
      <c r="B48" s="3" t="s">
        <v>981</v>
      </c>
      <c r="C48" s="4"/>
      <c r="D48" s="4"/>
      <c r="E48" s="13">
        <v>38.718114626870488</v>
      </c>
      <c r="H48" s="13">
        <v>4.5726666666666667</v>
      </c>
      <c r="I48" s="13">
        <v>8.1085688557777369E-2</v>
      </c>
      <c r="J48" s="11">
        <v>84.7</v>
      </c>
      <c r="K48" s="5"/>
      <c r="L48" s="5"/>
    </row>
    <row r="49" spans="1:13">
      <c r="A49" s="6">
        <v>408617</v>
      </c>
      <c r="B49" s="3" t="s">
        <v>981</v>
      </c>
      <c r="C49" s="4"/>
      <c r="D49" s="4"/>
      <c r="E49" s="13">
        <v>37.631596257284798</v>
      </c>
      <c r="H49" s="13">
        <v>4.5670000000000002</v>
      </c>
      <c r="I49" s="13">
        <v>8.999999999999897E-3</v>
      </c>
      <c r="J49" s="11">
        <v>84.5</v>
      </c>
      <c r="K49" s="5"/>
      <c r="L49" s="5"/>
    </row>
    <row r="50" spans="1:13">
      <c r="A50" s="6">
        <v>408620</v>
      </c>
      <c r="B50" s="3" t="s">
        <v>981</v>
      </c>
      <c r="C50" s="4">
        <v>65.95</v>
      </c>
      <c r="D50" s="4">
        <v>23.370999999999999</v>
      </c>
      <c r="H50" s="13">
        <v>4.2868000000000004</v>
      </c>
      <c r="I50" s="13">
        <v>0.19088572497701342</v>
      </c>
      <c r="J50" s="11">
        <v>86.6</v>
      </c>
      <c r="K50" s="5"/>
      <c r="L50" s="5"/>
    </row>
    <row r="51" spans="1:13" ht="16">
      <c r="A51" s="6">
        <v>408601</v>
      </c>
      <c r="B51" s="3" t="s">
        <v>982</v>
      </c>
      <c r="C51" s="4">
        <v>65.765000000000001</v>
      </c>
      <c r="D51" s="4">
        <v>24.041</v>
      </c>
      <c r="E51" s="13">
        <v>23.037903854580321</v>
      </c>
      <c r="H51" s="13">
        <v>4.3209999999999997</v>
      </c>
      <c r="I51" s="13">
        <v>9.1923881554251102E-2</v>
      </c>
      <c r="J51" s="11">
        <v>85.3</v>
      </c>
      <c r="K51" s="5"/>
      <c r="L51" s="5"/>
      <c r="M51" s="3" t="s">
        <v>983</v>
      </c>
    </row>
    <row r="52" spans="1:13">
      <c r="A52" s="6" t="s">
        <v>984</v>
      </c>
      <c r="B52" s="3" t="s">
        <v>982</v>
      </c>
      <c r="C52" s="4">
        <v>65.771699999999996</v>
      </c>
      <c r="D52" s="4">
        <v>24.03791</v>
      </c>
      <c r="E52" s="13">
        <v>26.32560329712113</v>
      </c>
      <c r="H52" s="13">
        <v>4.2839999999999998</v>
      </c>
      <c r="I52" s="13">
        <v>0.13350468156585371</v>
      </c>
      <c r="J52" s="11">
        <v>85</v>
      </c>
      <c r="K52" s="5"/>
      <c r="L52" s="5"/>
    </row>
    <row r="53" spans="1:13">
      <c r="A53" s="6" t="s">
        <v>985</v>
      </c>
      <c r="B53" s="3" t="s">
        <v>65</v>
      </c>
      <c r="C53" s="4">
        <v>65.764600000000002</v>
      </c>
      <c r="D53" s="4">
        <v>24.042179999999998</v>
      </c>
      <c r="E53" s="13"/>
      <c r="H53" s="13">
        <v>4.4619999999999997</v>
      </c>
      <c r="I53" s="13">
        <v>5.3999999999999826E-2</v>
      </c>
      <c r="J53" s="11">
        <v>85.3</v>
      </c>
      <c r="K53" s="5"/>
      <c r="L53" s="5"/>
    </row>
    <row r="54" spans="1:13">
      <c r="A54" s="6">
        <v>408623</v>
      </c>
      <c r="B54" s="3" t="s">
        <v>986</v>
      </c>
      <c r="C54" s="4">
        <v>66.06</v>
      </c>
      <c r="D54" s="4">
        <v>23.285</v>
      </c>
      <c r="E54" s="13"/>
      <c r="H54" s="13">
        <v>4.4339999999999993</v>
      </c>
      <c r="I54" s="13">
        <v>1.2000000000000011E-2</v>
      </c>
      <c r="J54" s="11">
        <v>86.9</v>
      </c>
      <c r="K54" s="5"/>
      <c r="L54" s="5"/>
    </row>
    <row r="55" spans="1:13">
      <c r="A55" s="6">
        <v>408624</v>
      </c>
      <c r="B55" s="3" t="s">
        <v>986</v>
      </c>
      <c r="C55" s="4">
        <v>66.06</v>
      </c>
      <c r="D55" s="4">
        <v>23.285</v>
      </c>
      <c r="E55" s="13">
        <v>42.872999999999998</v>
      </c>
      <c r="H55" s="13">
        <v>4.5579999999999998</v>
      </c>
      <c r="I55" s="13">
        <v>2.7000000000000135E-2</v>
      </c>
      <c r="J55" s="11">
        <v>86.2</v>
      </c>
      <c r="K55" s="5"/>
      <c r="L55" s="5"/>
    </row>
    <row r="56" spans="1:13" ht="16">
      <c r="A56" s="6" t="s">
        <v>987</v>
      </c>
      <c r="B56" s="3" t="s">
        <v>988</v>
      </c>
      <c r="C56" s="4">
        <v>66.059629999999999</v>
      </c>
      <c r="D56" s="4">
        <v>23.283480000000001</v>
      </c>
      <c r="E56" s="13">
        <v>34.197991329742671</v>
      </c>
      <c r="H56" s="13">
        <v>4.9380000000000006</v>
      </c>
      <c r="I56" s="13">
        <v>0.35199999999999987</v>
      </c>
      <c r="J56" s="11">
        <v>86.6</v>
      </c>
      <c r="K56" s="5"/>
      <c r="L56" s="5"/>
      <c r="M56" s="3" t="s">
        <v>983</v>
      </c>
    </row>
    <row r="57" spans="1:13">
      <c r="A57" s="6" t="s">
        <v>989</v>
      </c>
      <c r="B57" s="3" t="s">
        <v>988</v>
      </c>
      <c r="C57" s="4">
        <v>66.057879999999997</v>
      </c>
      <c r="D57" s="4">
        <v>23.286850000000001</v>
      </c>
      <c r="E57" s="13"/>
      <c r="H57" s="13">
        <v>4.6574999999999998</v>
      </c>
      <c r="I57" s="13">
        <v>6.1499999999999666E-2</v>
      </c>
      <c r="J57" s="11">
        <v>86.8</v>
      </c>
      <c r="K57" s="5"/>
      <c r="L57" s="5"/>
    </row>
    <row r="58" spans="1:13">
      <c r="A58" s="6" t="s">
        <v>990</v>
      </c>
      <c r="B58" s="3" t="s">
        <v>986</v>
      </c>
      <c r="C58" s="4">
        <v>66.066469999999995</v>
      </c>
      <c r="D58" s="4">
        <v>23.289339999999999</v>
      </c>
      <c r="E58" s="13">
        <v>36.143474346538866</v>
      </c>
      <c r="H58" s="13">
        <v>4.8025000000000002</v>
      </c>
      <c r="I58" s="13">
        <v>0.20037028222767958</v>
      </c>
      <c r="J58" s="11">
        <v>86.8</v>
      </c>
      <c r="K58" s="5"/>
      <c r="L58" s="5"/>
    </row>
    <row r="59" spans="1:13" ht="16">
      <c r="A59" s="6" t="s">
        <v>991</v>
      </c>
      <c r="B59" s="3" t="s">
        <v>992</v>
      </c>
      <c r="C59" s="4">
        <v>65.759</v>
      </c>
      <c r="D59" s="4">
        <v>22.273</v>
      </c>
      <c r="E59" s="13">
        <v>17.934837314484767</v>
      </c>
      <c r="H59" s="13">
        <v>3.7949999999999999</v>
      </c>
      <c r="I59" s="13">
        <v>0.1258650070512054</v>
      </c>
      <c r="J59" s="11">
        <v>84.6</v>
      </c>
      <c r="K59" s="5"/>
      <c r="L59" s="5"/>
      <c r="M59" s="3" t="s">
        <v>983</v>
      </c>
    </row>
    <row r="60" spans="1:13">
      <c r="A60" s="6"/>
      <c r="C60" s="4"/>
      <c r="D60" s="4"/>
      <c r="F60" s="13"/>
      <c r="G60" s="13"/>
      <c r="H60" s="13"/>
      <c r="I60" s="13"/>
      <c r="J60" s="11"/>
      <c r="K60" s="5"/>
      <c r="L60" s="5"/>
    </row>
    <row r="61" spans="1:13">
      <c r="A61" s="7" t="s">
        <v>75</v>
      </c>
      <c r="C61" s="4"/>
      <c r="D61" s="4"/>
      <c r="K61" s="5"/>
      <c r="L61" s="5"/>
    </row>
    <row r="62" spans="1:13">
      <c r="A62" s="3" t="s">
        <v>76</v>
      </c>
      <c r="B62" s="3" t="s">
        <v>921</v>
      </c>
      <c r="C62" s="4">
        <v>63.64</v>
      </c>
      <c r="D62" s="4">
        <v>-19.440000000000001</v>
      </c>
      <c r="E62" s="3">
        <v>21.17</v>
      </c>
      <c r="F62" s="13">
        <v>4.2108769610458001</v>
      </c>
      <c r="G62" s="13">
        <v>0.56751606310158076</v>
      </c>
      <c r="H62" s="13"/>
      <c r="I62" s="13"/>
      <c r="J62" s="11">
        <v>81.847392091113988</v>
      </c>
      <c r="K62" s="5">
        <v>2</v>
      </c>
      <c r="L62" s="5">
        <v>4</v>
      </c>
    </row>
    <row r="63" spans="1:13">
      <c r="A63" s="3" t="s">
        <v>77</v>
      </c>
      <c r="B63" s="3" t="s">
        <v>922</v>
      </c>
      <c r="C63" s="4">
        <v>63.62</v>
      </c>
      <c r="D63" s="4">
        <v>-19.899999999999999</v>
      </c>
      <c r="E63" s="3">
        <v>21.14</v>
      </c>
      <c r="F63" s="13">
        <v>3.864293679166559</v>
      </c>
      <c r="G63" s="13">
        <v>0.11527956095552969</v>
      </c>
      <c r="H63" s="13"/>
      <c r="I63" s="13"/>
      <c r="J63" s="11">
        <v>82.756015505953783</v>
      </c>
      <c r="K63" s="5">
        <v>2</v>
      </c>
      <c r="L63" s="5">
        <v>4</v>
      </c>
    </row>
    <row r="64" spans="1:13">
      <c r="A64" s="3" t="s">
        <v>78</v>
      </c>
      <c r="B64" s="3" t="s">
        <v>923</v>
      </c>
      <c r="C64" s="4">
        <v>63.57</v>
      </c>
      <c r="D64" s="4">
        <v>-19.87</v>
      </c>
      <c r="E64" s="3">
        <v>20.53</v>
      </c>
      <c r="F64" s="13">
        <v>4.2539211078137162</v>
      </c>
      <c r="G64" s="13">
        <v>0.18116217207850829</v>
      </c>
      <c r="H64" s="13">
        <v>4.9740000000000002</v>
      </c>
      <c r="I64" s="13">
        <v>7.7999999999999847E-2</v>
      </c>
      <c r="J64" s="11">
        <v>87.597241832444567</v>
      </c>
      <c r="K64" s="5">
        <v>2</v>
      </c>
      <c r="L64" s="5">
        <v>4</v>
      </c>
      <c r="M64" s="55"/>
    </row>
    <row r="65" spans="1:13">
      <c r="A65" s="3" t="s">
        <v>79</v>
      </c>
      <c r="B65" s="3" t="s">
        <v>80</v>
      </c>
      <c r="C65" s="4">
        <v>63.55</v>
      </c>
      <c r="D65" s="4">
        <v>-19.34</v>
      </c>
      <c r="E65" s="3">
        <v>19.96</v>
      </c>
      <c r="F65" s="13">
        <v>3.8911078918692867</v>
      </c>
      <c r="G65" s="13">
        <v>6.0647533540290968E-2</v>
      </c>
      <c r="H65" s="13">
        <v>5.1865000000000006</v>
      </c>
      <c r="I65" s="13">
        <v>5.2371270750288142E-2</v>
      </c>
      <c r="J65" s="11">
        <v>88.197539434174374</v>
      </c>
      <c r="K65" s="5">
        <v>2</v>
      </c>
      <c r="L65" s="5">
        <v>4</v>
      </c>
      <c r="M65" s="55"/>
    </row>
    <row r="66" spans="1:13">
      <c r="A66" s="3" t="s">
        <v>958</v>
      </c>
      <c r="B66" s="3" t="s">
        <v>962</v>
      </c>
      <c r="C66" s="4">
        <v>63.57</v>
      </c>
      <c r="D66" s="4">
        <v>-19.88</v>
      </c>
      <c r="F66" s="13">
        <v>4.1639486426954093</v>
      </c>
      <c r="G66" s="13">
        <v>0.37305624272499305</v>
      </c>
      <c r="H66" s="13"/>
      <c r="I66" s="13"/>
      <c r="J66" s="11">
        <v>86.295544163234013</v>
      </c>
      <c r="K66" s="5">
        <v>2</v>
      </c>
      <c r="L66" s="5">
        <v>4</v>
      </c>
    </row>
    <row r="67" spans="1:13">
      <c r="A67" s="3" t="s">
        <v>82</v>
      </c>
      <c r="B67" s="3" t="s">
        <v>83</v>
      </c>
      <c r="C67" s="4">
        <v>63.4</v>
      </c>
      <c r="D67" s="4">
        <v>-18.829999999999998</v>
      </c>
      <c r="E67" s="3">
        <v>17.11</v>
      </c>
      <c r="F67" s="13">
        <v>4.2214868960198153</v>
      </c>
      <c r="G67" s="13">
        <v>0.12724837930334895</v>
      </c>
      <c r="H67" s="13"/>
      <c r="I67" s="13"/>
      <c r="J67" s="11">
        <v>82.787027108912781</v>
      </c>
      <c r="K67" s="5">
        <v>2</v>
      </c>
      <c r="L67" s="5">
        <v>4</v>
      </c>
    </row>
    <row r="68" spans="1:13" ht="16.5" customHeight="1">
      <c r="A68" s="16" t="s">
        <v>84</v>
      </c>
      <c r="B68" s="14" t="s">
        <v>85</v>
      </c>
      <c r="C68" s="4">
        <v>63.401755000000001</v>
      </c>
      <c r="D68" s="4">
        <v>-20.285118000000001</v>
      </c>
      <c r="F68" s="13">
        <v>3.9413926715034848</v>
      </c>
      <c r="G68" s="13">
        <v>0.24618962617801562</v>
      </c>
      <c r="H68" s="13"/>
      <c r="I68" s="13"/>
      <c r="J68" s="11">
        <v>86.927945343460152</v>
      </c>
      <c r="K68" s="5">
        <v>2</v>
      </c>
      <c r="L68" s="5">
        <v>4</v>
      </c>
      <c r="M68" s="55"/>
    </row>
    <row r="69" spans="1:13">
      <c r="A69" s="3" t="s">
        <v>86</v>
      </c>
      <c r="B69" s="3" t="s">
        <v>87</v>
      </c>
      <c r="C69" s="4">
        <v>63.403700999999998</v>
      </c>
      <c r="D69" s="4">
        <v>-20.276964</v>
      </c>
      <c r="F69" s="13">
        <v>4.3553691954218108</v>
      </c>
      <c r="G69" s="13">
        <v>0.17295821082012666</v>
      </c>
      <c r="H69" s="13"/>
      <c r="I69" s="13"/>
      <c r="J69" s="11">
        <v>87.148494707851142</v>
      </c>
      <c r="K69" s="5">
        <v>2</v>
      </c>
      <c r="L69" s="5">
        <v>4</v>
      </c>
      <c r="M69" s="55"/>
    </row>
    <row r="70" spans="1:13">
      <c r="A70" s="3" t="s">
        <v>88</v>
      </c>
      <c r="B70" s="3" t="s">
        <v>89</v>
      </c>
      <c r="C70" s="4">
        <v>63.306609999999999</v>
      </c>
      <c r="D70" s="4">
        <v>-20.601389999999999</v>
      </c>
      <c r="E70" s="3">
        <v>15.3</v>
      </c>
      <c r="F70" s="13">
        <v>4.5712414301165412</v>
      </c>
      <c r="G70" s="13">
        <v>8.2331079333481702E-2</v>
      </c>
      <c r="H70" s="13"/>
      <c r="I70" s="13"/>
      <c r="J70" s="11">
        <v>85.631530608252504</v>
      </c>
      <c r="K70" s="5">
        <v>1</v>
      </c>
      <c r="L70" s="5">
        <v>3</v>
      </c>
      <c r="M70" s="55"/>
    </row>
    <row r="71" spans="1:13">
      <c r="C71" s="4"/>
      <c r="D71" s="4"/>
      <c r="F71" s="13"/>
      <c r="G71" s="13"/>
      <c r="H71" s="13"/>
      <c r="I71" s="13"/>
      <c r="J71" s="13"/>
      <c r="K71" s="5"/>
      <c r="L71" s="5"/>
      <c r="M71" s="55"/>
    </row>
    <row r="72" spans="1:13">
      <c r="A72" s="5" t="s">
        <v>90</v>
      </c>
      <c r="C72" s="4"/>
      <c r="D72" s="4"/>
      <c r="F72" s="13"/>
      <c r="G72" s="13"/>
      <c r="H72" s="13"/>
      <c r="I72" s="13"/>
      <c r="J72" s="13"/>
      <c r="K72" s="5"/>
      <c r="L72" s="5"/>
      <c r="M72" s="55"/>
    </row>
    <row r="73" spans="1:13">
      <c r="A73" s="3" t="s">
        <v>91</v>
      </c>
      <c r="B73" s="3" t="s">
        <v>92</v>
      </c>
      <c r="C73" s="4">
        <v>63.9</v>
      </c>
      <c r="D73" s="4">
        <v>-16.600000000000001</v>
      </c>
      <c r="E73" s="3">
        <v>6.69</v>
      </c>
      <c r="F73" s="13">
        <v>4.0109069593323863</v>
      </c>
      <c r="G73" s="13">
        <v>0.14161514890940763</v>
      </c>
      <c r="H73" s="13"/>
      <c r="I73" s="13"/>
      <c r="J73" s="11">
        <v>85.971949825627334</v>
      </c>
      <c r="K73" s="5">
        <v>2</v>
      </c>
      <c r="L73" s="5">
        <v>4</v>
      </c>
      <c r="M73" s="55"/>
    </row>
    <row r="74" spans="1:13">
      <c r="A74" s="3" t="s">
        <v>93</v>
      </c>
      <c r="B74" s="3" t="s">
        <v>92</v>
      </c>
      <c r="C74" s="4">
        <v>63.933333333</v>
      </c>
      <c r="D74" s="4">
        <v>-16.649999999999999</v>
      </c>
      <c r="E74" s="3">
        <v>7.6</v>
      </c>
      <c r="F74" s="13">
        <v>4.3346033470731182</v>
      </c>
      <c r="G74" s="13">
        <v>9.0344126423359844E-2</v>
      </c>
      <c r="H74" s="13"/>
      <c r="I74" s="13"/>
      <c r="J74" s="11">
        <v>85.368865730122209</v>
      </c>
      <c r="K74" s="5">
        <v>1</v>
      </c>
      <c r="L74" s="5">
        <v>3</v>
      </c>
      <c r="M74" s="55"/>
    </row>
    <row r="75" spans="1:13">
      <c r="A75" s="3" t="s">
        <v>94</v>
      </c>
      <c r="B75" s="3" t="s">
        <v>92</v>
      </c>
      <c r="C75" s="4">
        <v>63.9</v>
      </c>
      <c r="D75" s="4">
        <v>-16.600000000000001</v>
      </c>
      <c r="E75" s="3">
        <v>8.02</v>
      </c>
      <c r="F75" s="13">
        <v>4.1783155308102948</v>
      </c>
      <c r="G75" s="13">
        <v>0.12705078288251737</v>
      </c>
      <c r="H75" s="13"/>
      <c r="I75" s="13"/>
      <c r="J75" s="11">
        <v>85.761505300679715</v>
      </c>
      <c r="K75" s="5">
        <v>2</v>
      </c>
      <c r="L75" s="5">
        <v>5</v>
      </c>
      <c r="M75" s="55"/>
    </row>
    <row r="76" spans="1:13">
      <c r="C76" s="4"/>
      <c r="D76" s="4"/>
      <c r="J76" s="11"/>
      <c r="K76" s="61"/>
      <c r="L76" s="61"/>
      <c r="M76" s="55"/>
    </row>
    <row r="77" spans="1:13">
      <c r="A77" s="5" t="s">
        <v>95</v>
      </c>
      <c r="J77" s="11"/>
      <c r="K77" s="61"/>
      <c r="L77" s="61"/>
      <c r="M77" s="55"/>
    </row>
    <row r="78" spans="1:13">
      <c r="A78" s="3" t="s">
        <v>96</v>
      </c>
      <c r="B78" s="3" t="s">
        <v>97</v>
      </c>
      <c r="C78" s="4">
        <v>64.890166666666673</v>
      </c>
      <c r="D78" s="4">
        <v>-22.339833333333335</v>
      </c>
      <c r="E78" s="3">
        <v>8.49</v>
      </c>
      <c r="F78" s="13">
        <v>5.3952204668577508</v>
      </c>
      <c r="G78" s="13">
        <v>0.53344061338790705</v>
      </c>
      <c r="H78" s="13"/>
      <c r="I78" s="13"/>
      <c r="J78" s="11">
        <v>88.938777843951002</v>
      </c>
      <c r="K78" s="5">
        <v>1</v>
      </c>
      <c r="L78" s="5">
        <v>3</v>
      </c>
    </row>
    <row r="79" spans="1:13">
      <c r="A79" s="3" t="s">
        <v>98</v>
      </c>
      <c r="B79" s="3" t="s">
        <v>99</v>
      </c>
      <c r="C79" s="4">
        <v>64.963833333333341</v>
      </c>
      <c r="D79" s="4">
        <v>-22.910166666666665</v>
      </c>
      <c r="E79" s="3">
        <v>8.8800000000000008</v>
      </c>
      <c r="F79" s="13">
        <v>4.8386341472583627</v>
      </c>
      <c r="G79" s="13">
        <v>0.17997308174624935</v>
      </c>
      <c r="H79" s="13"/>
      <c r="I79" s="13"/>
      <c r="J79" s="11">
        <v>89.926070872456307</v>
      </c>
      <c r="K79" s="5">
        <v>2</v>
      </c>
      <c r="L79" s="5">
        <v>4</v>
      </c>
      <c r="M79" s="55"/>
    </row>
    <row r="80" spans="1:13">
      <c r="A80" s="3" t="s">
        <v>100</v>
      </c>
      <c r="B80" s="3" t="s">
        <v>101</v>
      </c>
      <c r="C80" s="4">
        <v>64.901333333333326</v>
      </c>
      <c r="D80" s="4">
        <v>-23.737500000000001</v>
      </c>
      <c r="E80" s="3">
        <v>7.88</v>
      </c>
      <c r="F80" s="13">
        <v>5.3091140884111141</v>
      </c>
      <c r="G80" s="13">
        <v>0.36751441219495545</v>
      </c>
      <c r="H80" s="13"/>
      <c r="I80" s="13"/>
      <c r="J80" s="11">
        <v>90.052745349957519</v>
      </c>
      <c r="K80" s="5">
        <v>2</v>
      </c>
      <c r="L80" s="5">
        <v>4</v>
      </c>
      <c r="M80" s="55"/>
    </row>
    <row r="81" spans="1:13">
      <c r="A81" s="3" t="s">
        <v>102</v>
      </c>
      <c r="B81" s="3" t="s">
        <v>103</v>
      </c>
      <c r="C81" s="4">
        <v>64.869833333333332</v>
      </c>
      <c r="D81" s="4">
        <v>-23.88</v>
      </c>
      <c r="E81" s="3">
        <v>8.08</v>
      </c>
      <c r="F81" s="13">
        <v>4.3097275608485406</v>
      </c>
      <c r="G81" s="13">
        <v>0.18047505829889257</v>
      </c>
      <c r="H81" s="13"/>
      <c r="I81" s="13"/>
      <c r="J81" s="11">
        <v>85.166751331519038</v>
      </c>
      <c r="K81" s="5">
        <v>3</v>
      </c>
      <c r="L81" s="5">
        <v>6</v>
      </c>
      <c r="M81" s="55"/>
    </row>
    <row r="82" spans="1:13">
      <c r="A82" s="3" t="s">
        <v>104</v>
      </c>
      <c r="B82" s="3" t="s">
        <v>105</v>
      </c>
      <c r="C82" s="4">
        <v>64.873833333333337</v>
      </c>
      <c r="D82" s="4">
        <v>-23.9331666666667</v>
      </c>
      <c r="E82" s="3">
        <v>8.09</v>
      </c>
      <c r="F82" s="13">
        <v>5.0962959479846495</v>
      </c>
      <c r="G82" s="13">
        <v>0.29747248995675712</v>
      </c>
      <c r="H82" s="13"/>
      <c r="I82" s="13"/>
      <c r="J82" s="11">
        <v>82.244353359401273</v>
      </c>
      <c r="K82" s="5">
        <v>1</v>
      </c>
      <c r="L82" s="5">
        <v>3</v>
      </c>
      <c r="M82" s="55"/>
    </row>
    <row r="83" spans="1:13">
      <c r="A83" s="3" t="s">
        <v>106</v>
      </c>
      <c r="B83" s="3" t="s">
        <v>107</v>
      </c>
      <c r="C83" s="4">
        <v>64.825166666666661</v>
      </c>
      <c r="D83" s="4">
        <v>-23.390999999999998</v>
      </c>
      <c r="E83" s="3">
        <v>7.88</v>
      </c>
      <c r="F83" s="13">
        <v>4.1906878807789738</v>
      </c>
      <c r="G83" s="13">
        <v>0.32474154355732326</v>
      </c>
      <c r="H83" s="13"/>
      <c r="I83" s="13"/>
      <c r="J83" s="11">
        <v>85.581792691511936</v>
      </c>
      <c r="K83" s="5">
        <v>2</v>
      </c>
      <c r="L83" s="5">
        <v>6</v>
      </c>
      <c r="M83" s="3" t="s">
        <v>972</v>
      </c>
    </row>
    <row r="85" spans="1:13">
      <c r="A85" s="50" t="s">
        <v>993</v>
      </c>
    </row>
    <row r="86" spans="1:13" ht="16">
      <c r="A86" s="3" t="s">
        <v>994</v>
      </c>
    </row>
    <row r="116" spans="4:4">
      <c r="D116" s="11"/>
    </row>
  </sheetData>
  <mergeCells count="1">
    <mergeCell ref="A1:O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3EAC5-EC6E-4B09-A577-7A81B5D2CD3C}">
  <dimension ref="A1:AB220"/>
  <sheetViews>
    <sheetView workbookViewId="0">
      <selection activeCell="A2" sqref="A2"/>
    </sheetView>
  </sheetViews>
  <sheetFormatPr defaultRowHeight="14.5"/>
  <cols>
    <col min="1" max="1" width="29.1796875" customWidth="1"/>
    <col min="2" max="2" width="8.1796875" bestFit="1" customWidth="1"/>
    <col min="3" max="3" width="11.81640625" bestFit="1" customWidth="1"/>
    <col min="4" max="4" width="26.08984375" customWidth="1"/>
    <col min="5" max="5" width="26" bestFit="1" customWidth="1"/>
    <col min="6" max="6" width="12.453125" bestFit="1" customWidth="1"/>
    <col min="7" max="8" width="12.453125" customWidth="1"/>
    <col min="9" max="9" width="20.1796875" bestFit="1" customWidth="1"/>
    <col min="10" max="10" width="11.81640625" bestFit="1" customWidth="1"/>
  </cols>
  <sheetData>
    <row r="1" spans="1:28" s="54" customFormat="1" ht="18" thickBot="1">
      <c r="A1" s="163" t="s">
        <v>1655</v>
      </c>
      <c r="B1" s="163"/>
      <c r="C1" s="163"/>
      <c r="D1" s="163"/>
      <c r="E1" s="163"/>
      <c r="F1" s="163"/>
      <c r="G1" s="163"/>
      <c r="H1" s="163"/>
      <c r="I1" s="163"/>
      <c r="J1" s="163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</row>
    <row r="2" spans="1:28" ht="17.5" thickBot="1">
      <c r="A2" s="62" t="s">
        <v>0</v>
      </c>
      <c r="B2" s="62" t="s">
        <v>109</v>
      </c>
      <c r="C2" s="58" t="s">
        <v>995</v>
      </c>
      <c r="D2" s="58" t="s">
        <v>996</v>
      </c>
      <c r="E2" s="62" t="s">
        <v>111</v>
      </c>
      <c r="F2" s="62" t="s">
        <v>997</v>
      </c>
      <c r="G2" s="62" t="s">
        <v>998</v>
      </c>
      <c r="H2" s="62" t="s">
        <v>999</v>
      </c>
      <c r="I2" s="62" t="s">
        <v>925</v>
      </c>
      <c r="J2" s="62" t="s">
        <v>1000</v>
      </c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</row>
    <row r="3" spans="1:28">
      <c r="A3" t="s">
        <v>127</v>
      </c>
      <c r="B3" t="s">
        <v>16</v>
      </c>
      <c r="C3" s="23">
        <v>3.5879499087569897</v>
      </c>
      <c r="D3" s="23">
        <v>0.17775781712059283</v>
      </c>
      <c r="E3" s="32">
        <v>86.462264956857268</v>
      </c>
      <c r="F3" s="38">
        <v>1602.6738468099422</v>
      </c>
      <c r="G3" s="38">
        <v>1610.0382160630591</v>
      </c>
      <c r="H3" s="38">
        <v>2507.8499003163483</v>
      </c>
      <c r="I3" s="23">
        <v>0.57657156683602007</v>
      </c>
      <c r="J3" s="23">
        <v>1.6035523845300899</v>
      </c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5"/>
      <c r="Z3" s="135"/>
      <c r="AA3" s="135"/>
      <c r="AB3" s="135"/>
    </row>
    <row r="4" spans="1:28">
      <c r="A4" t="s">
        <v>128</v>
      </c>
      <c r="B4" t="s">
        <v>16</v>
      </c>
      <c r="C4" s="23">
        <v>3.6621664883403544</v>
      </c>
      <c r="D4" s="23">
        <v>0.18537098334204405</v>
      </c>
      <c r="E4" s="32">
        <v>86.613366445018727</v>
      </c>
      <c r="F4" s="38">
        <v>1594.1033984312794</v>
      </c>
      <c r="G4" s="38">
        <v>1602.8326745689924</v>
      </c>
      <c r="H4" s="38">
        <v>2448.5305666810518</v>
      </c>
      <c r="I4" s="23">
        <v>0.56609799125572757</v>
      </c>
      <c r="J4" s="23">
        <v>1.6166259335825361</v>
      </c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  <c r="AB4" s="135"/>
    </row>
    <row r="5" spans="1:28">
      <c r="A5" t="s">
        <v>129</v>
      </c>
      <c r="B5" t="s">
        <v>16</v>
      </c>
      <c r="C5" s="23">
        <v>3.9764574984851815</v>
      </c>
      <c r="D5" s="23">
        <v>0.18796095193067341</v>
      </c>
      <c r="E5" s="32">
        <v>86.652342978875822</v>
      </c>
      <c r="F5" s="38">
        <v>1570.7294483076539</v>
      </c>
      <c r="G5" s="38">
        <v>1631.6548405452581</v>
      </c>
      <c r="H5" s="38">
        <v>2435.6661328806258</v>
      </c>
      <c r="I5" s="23">
        <v>0.55592318194372115</v>
      </c>
      <c r="J5" s="23">
        <v>1.6502891797609041</v>
      </c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35"/>
      <c r="W5" s="135"/>
      <c r="X5" s="135"/>
      <c r="Y5" s="135"/>
      <c r="Z5" s="135"/>
      <c r="AA5" s="135"/>
      <c r="AB5" s="135"/>
    </row>
    <row r="6" spans="1:28">
      <c r="A6" t="s">
        <v>130</v>
      </c>
      <c r="B6" t="s">
        <v>16</v>
      </c>
      <c r="C6" s="23">
        <v>3.5908635467533938</v>
      </c>
      <c r="D6" s="23">
        <v>0.19553791883297292</v>
      </c>
      <c r="E6" s="32">
        <v>86.494585406424321</v>
      </c>
      <c r="F6" s="38">
        <v>1590.9868717481293</v>
      </c>
      <c r="G6" s="38">
        <v>1610.8388317846218</v>
      </c>
      <c r="H6" s="38">
        <v>2513.5674264498716</v>
      </c>
      <c r="I6" s="23">
        <v>0.57078725254662643</v>
      </c>
      <c r="J6" s="23">
        <v>1.6071617170737318</v>
      </c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</row>
    <row r="7" spans="1:28">
      <c r="A7" t="s">
        <v>1001</v>
      </c>
      <c r="B7" t="s">
        <v>16</v>
      </c>
      <c r="C7" s="23">
        <v>3.4383729536503633</v>
      </c>
      <c r="D7" s="23">
        <v>0.18636618501541891</v>
      </c>
      <c r="E7" s="32">
        <v>86.592982104807135</v>
      </c>
      <c r="F7" s="38">
        <v>1589.4286084065545</v>
      </c>
      <c r="G7" s="38">
        <v>1623.6486833296287</v>
      </c>
      <c r="H7" s="38">
        <v>2444.9571128476005</v>
      </c>
      <c r="I7" s="23">
        <v>0.56543044434741896</v>
      </c>
      <c r="J7" s="23">
        <v>1.6334973757918902</v>
      </c>
      <c r="K7" s="135" t="s">
        <v>1002</v>
      </c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</row>
    <row r="8" spans="1:28">
      <c r="A8" t="s">
        <v>1003</v>
      </c>
      <c r="B8" t="s">
        <v>16</v>
      </c>
      <c r="C8" s="23">
        <v>3.2908460825349457</v>
      </c>
      <c r="D8" s="23">
        <v>0.18918691047772385</v>
      </c>
      <c r="E8" s="32">
        <v>86.669983982825741</v>
      </c>
      <c r="F8" s="38">
        <v>1563.7172632705658</v>
      </c>
      <c r="G8" s="38">
        <v>1593.2252859102373</v>
      </c>
      <c r="H8" s="38">
        <v>2424.9457713802713</v>
      </c>
      <c r="I8" s="23">
        <v>0.5525974233690184</v>
      </c>
      <c r="J8" s="23">
        <v>1.6137424523365691</v>
      </c>
      <c r="K8" s="135" t="s">
        <v>1002</v>
      </c>
      <c r="L8" s="135"/>
      <c r="M8" s="135"/>
      <c r="N8" s="135"/>
      <c r="O8" s="135"/>
      <c r="P8" s="135"/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</row>
    <row r="9" spans="1:28">
      <c r="A9" t="s">
        <v>1004</v>
      </c>
      <c r="B9" t="s">
        <v>16</v>
      </c>
      <c r="C9" s="23">
        <v>3.4952372702389023</v>
      </c>
      <c r="D9" s="23">
        <v>0.19593693856988142</v>
      </c>
      <c r="E9" s="32">
        <v>84.079496697276909</v>
      </c>
      <c r="F9" s="38">
        <v>1422.6944308580237</v>
      </c>
      <c r="G9" s="38">
        <v>1820.6001508341101</v>
      </c>
      <c r="H9" s="38">
        <v>2368.485200811735</v>
      </c>
      <c r="I9" s="23">
        <v>0.61896628140644772</v>
      </c>
      <c r="J9" s="23">
        <v>1.5583160804274494</v>
      </c>
      <c r="K9" s="135" t="s">
        <v>1002</v>
      </c>
      <c r="L9" s="135"/>
      <c r="M9" s="135"/>
      <c r="N9" s="135"/>
      <c r="O9" s="135"/>
      <c r="P9" s="135"/>
      <c r="Q9" s="135"/>
      <c r="R9" s="135"/>
      <c r="S9" s="135"/>
      <c r="T9" s="135"/>
      <c r="U9" s="135"/>
      <c r="V9" s="135"/>
      <c r="W9" s="135"/>
      <c r="X9" s="135"/>
      <c r="Y9" s="135"/>
      <c r="Z9" s="135"/>
      <c r="AA9" s="135"/>
      <c r="AB9" s="135"/>
    </row>
    <row r="10" spans="1:28">
      <c r="A10" t="s">
        <v>852</v>
      </c>
      <c r="B10" t="s">
        <v>16</v>
      </c>
      <c r="C10" s="23">
        <v>2.9851114722021306</v>
      </c>
      <c r="D10" s="23">
        <v>0.19258903473204639</v>
      </c>
      <c r="E10" s="32">
        <v>86.193551305262062</v>
      </c>
      <c r="F10" s="38">
        <v>1542.6807081593026</v>
      </c>
      <c r="G10" s="38">
        <v>1686.8973253331005</v>
      </c>
      <c r="H10" s="38">
        <v>2540.7256755841036</v>
      </c>
      <c r="I10" s="23">
        <v>0.56776932762436438</v>
      </c>
      <c r="J10" s="23">
        <v>1.6496428066108706</v>
      </c>
      <c r="K10" s="135"/>
      <c r="L10" s="135"/>
      <c r="M10" s="135"/>
      <c r="N10" s="135"/>
      <c r="O10" s="135"/>
      <c r="P10" s="135"/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</row>
    <row r="11" spans="1:28">
      <c r="A11" t="s">
        <v>1005</v>
      </c>
      <c r="B11" t="s">
        <v>16</v>
      </c>
      <c r="C11" s="23">
        <v>3.1578259802969102</v>
      </c>
      <c r="D11" s="23">
        <v>0.18887964233425897</v>
      </c>
      <c r="E11" s="32">
        <v>86.236441669028125</v>
      </c>
      <c r="F11" s="38">
        <v>1523.981548060402</v>
      </c>
      <c r="G11" s="38">
        <v>1681.29301528216</v>
      </c>
      <c r="H11" s="38">
        <v>2464.253763548239</v>
      </c>
      <c r="I11" s="23">
        <v>0.55886675818413878</v>
      </c>
      <c r="J11" s="23">
        <v>1.6494156209390876</v>
      </c>
      <c r="K11" s="135"/>
      <c r="L11" s="135"/>
      <c r="M11" s="135"/>
      <c r="N11" s="135"/>
      <c r="O11" s="135"/>
      <c r="P11" s="135"/>
      <c r="Q11" s="135"/>
      <c r="R11" s="135"/>
      <c r="S11" s="135"/>
      <c r="T11" s="135"/>
      <c r="U11" s="135"/>
      <c r="V11" s="135"/>
      <c r="W11" s="135"/>
      <c r="X11" s="135"/>
      <c r="Y11" s="135"/>
      <c r="Z11" s="135"/>
      <c r="AA11" s="135"/>
      <c r="AB11" s="135"/>
    </row>
    <row r="12" spans="1:28">
      <c r="A12" t="s">
        <v>855</v>
      </c>
      <c r="B12" t="s">
        <v>16</v>
      </c>
      <c r="C12" s="23">
        <v>2.7697270008955353</v>
      </c>
      <c r="D12" s="23">
        <v>0.16823707385824072</v>
      </c>
      <c r="E12" s="32">
        <v>85.97407442195788</v>
      </c>
      <c r="F12" s="38">
        <v>1528.6563380851273</v>
      </c>
      <c r="G12" s="38">
        <v>1670.8850109018417</v>
      </c>
      <c r="H12" s="38">
        <v>2531.4346956171298</v>
      </c>
      <c r="I12" s="23">
        <v>0.57301046331482419</v>
      </c>
      <c r="J12" s="23">
        <v>1.6095391394549128</v>
      </c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</row>
    <row r="13" spans="1:28">
      <c r="A13" t="s">
        <v>1006</v>
      </c>
      <c r="B13" t="s">
        <v>16</v>
      </c>
      <c r="C13" s="23">
        <v>3.4282632809190798</v>
      </c>
      <c r="D13" s="23">
        <v>0.20343427605140829</v>
      </c>
      <c r="E13" s="32">
        <v>86.009114672115928</v>
      </c>
      <c r="F13" s="38">
        <v>1478.7919111547258</v>
      </c>
      <c r="G13" s="38">
        <v>1692.501635384041</v>
      </c>
      <c r="H13" s="38">
        <v>2481.4063419488066</v>
      </c>
      <c r="I13" s="23">
        <v>0.55270889755715302</v>
      </c>
      <c r="J13" s="23">
        <v>1.6372148516468259</v>
      </c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35"/>
      <c r="V13" s="135"/>
      <c r="W13" s="135"/>
      <c r="X13" s="135"/>
      <c r="Y13" s="135"/>
      <c r="Z13" s="135"/>
      <c r="AA13" s="135"/>
      <c r="AB13" s="135"/>
    </row>
    <row r="14" spans="1:28">
      <c r="A14" t="s">
        <v>1007</v>
      </c>
      <c r="B14" t="s">
        <v>16</v>
      </c>
      <c r="C14" s="23">
        <v>3.2772738208473999</v>
      </c>
      <c r="D14" s="23">
        <v>0.19788390243983409</v>
      </c>
      <c r="E14" s="32">
        <v>86.776062092611951</v>
      </c>
      <c r="F14" s="38">
        <v>1627.6060602751431</v>
      </c>
      <c r="G14" s="38">
        <v>1607.6363688983699</v>
      </c>
      <c r="H14" s="38">
        <v>2403.5050483795612</v>
      </c>
      <c r="I14" s="23">
        <v>0.56990022909331728</v>
      </c>
      <c r="J14" s="23">
        <v>1.6403367942256495</v>
      </c>
    </row>
    <row r="15" spans="1:28">
      <c r="A15" t="s">
        <v>1008</v>
      </c>
      <c r="B15" t="s">
        <v>16</v>
      </c>
      <c r="C15" s="23">
        <v>3.1767311996151446</v>
      </c>
      <c r="D15" s="23">
        <v>0.16835818874438313</v>
      </c>
      <c r="E15" s="32">
        <v>86.790885481027772</v>
      </c>
      <c r="F15" s="38">
        <v>1629.9434552875059</v>
      </c>
      <c r="G15" s="38">
        <v>1614.8419103924364</v>
      </c>
      <c r="H15" s="38">
        <v>2426.3751529136516</v>
      </c>
      <c r="I15" s="23">
        <v>0.56998154532725243</v>
      </c>
      <c r="J15" s="23">
        <v>1.6487611813161034</v>
      </c>
    </row>
    <row r="16" spans="1:28">
      <c r="A16" t="s">
        <v>1009</v>
      </c>
      <c r="B16" t="s">
        <v>16</v>
      </c>
      <c r="C16" s="23">
        <v>4.317854437807763</v>
      </c>
      <c r="D16" s="23">
        <v>0.16787010275087369</v>
      </c>
      <c r="E16" s="32">
        <v>87.897873908824479</v>
      </c>
      <c r="F16" s="38">
        <v>1654.096537081919</v>
      </c>
      <c r="G16" s="38">
        <v>1472.3323119542345</v>
      </c>
      <c r="H16" s="38">
        <v>2414.940100646606</v>
      </c>
      <c r="I16" s="23">
        <v>0.52327842071644926</v>
      </c>
      <c r="J16" s="23">
        <v>1.6319597850700462</v>
      </c>
    </row>
    <row r="17" spans="1:10">
      <c r="A17" t="s">
        <v>1010</v>
      </c>
      <c r="B17" t="s">
        <v>16</v>
      </c>
      <c r="C17" s="23">
        <v>3.9829626597275674</v>
      </c>
      <c r="D17" s="23">
        <v>0.18129570933134406</v>
      </c>
      <c r="E17" s="32">
        <v>87.933330446928792</v>
      </c>
      <c r="F17" s="38">
        <v>1643.1886936908938</v>
      </c>
      <c r="G17" s="38">
        <v>1462.7249232954789</v>
      </c>
      <c r="H17" s="38">
        <v>2415.6547914132971</v>
      </c>
      <c r="I17" s="23">
        <v>0.5180957208941418</v>
      </c>
      <c r="J17" s="23">
        <v>1.6276634736119409</v>
      </c>
    </row>
    <row r="18" spans="1:10">
      <c r="A18" t="s">
        <v>139</v>
      </c>
      <c r="B18" t="s">
        <v>16</v>
      </c>
      <c r="C18" s="23">
        <v>3.4274122844694443</v>
      </c>
      <c r="D18" s="23">
        <v>0.17732167697046261</v>
      </c>
      <c r="E18" s="32">
        <v>86.555500544750345</v>
      </c>
      <c r="F18" s="38">
        <v>1511.5154413278019</v>
      </c>
      <c r="G18" s="38">
        <v>1621.2468361649401</v>
      </c>
      <c r="H18" s="38">
        <v>2527.8612417836775</v>
      </c>
      <c r="I18" s="23">
        <v>0.53945003266234759</v>
      </c>
      <c r="J18" s="23">
        <v>1.6253105060641595</v>
      </c>
    </row>
    <row r="19" spans="1:10">
      <c r="A19" t="s">
        <v>1011</v>
      </c>
      <c r="B19" t="s">
        <v>16</v>
      </c>
      <c r="C19" s="23">
        <v>3.5503191738998803</v>
      </c>
      <c r="D19" s="23">
        <v>0.19596423365272345</v>
      </c>
      <c r="E19" s="32">
        <v>86.624318251786022</v>
      </c>
      <c r="F19" s="38">
        <v>1439.8353276153491</v>
      </c>
      <c r="G19" s="38">
        <v>1630.8542248236952</v>
      </c>
      <c r="H19" s="38">
        <v>2452.8187112811938</v>
      </c>
      <c r="I19" s="23">
        <v>0.51083140877423938</v>
      </c>
      <c r="J19" s="23">
        <v>1.6447596765607639</v>
      </c>
    </row>
    <row r="20" spans="1:10">
      <c r="A20" t="s">
        <v>861</v>
      </c>
      <c r="B20" t="s">
        <v>16</v>
      </c>
      <c r="C20" s="23">
        <v>3.28953590308633</v>
      </c>
      <c r="D20" s="23">
        <v>0.17011672683787185</v>
      </c>
      <c r="E20" s="32">
        <v>87.005111570866305</v>
      </c>
      <c r="F20" s="38">
        <v>1529.4354697559147</v>
      </c>
      <c r="G20" s="38">
        <v>1578.8142029221044</v>
      </c>
      <c r="H20" s="38">
        <v>2560.0223262847426</v>
      </c>
      <c r="I20" s="23">
        <v>0.52486500150855209</v>
      </c>
      <c r="J20" s="23">
        <v>1.6366294910133596</v>
      </c>
    </row>
    <row r="21" spans="1:10">
      <c r="A21" t="s">
        <v>1012</v>
      </c>
      <c r="B21" t="s">
        <v>16</v>
      </c>
      <c r="C21" s="23">
        <v>3.0387037197754458</v>
      </c>
      <c r="D21" s="23">
        <v>0.18756728053279415</v>
      </c>
      <c r="E21" s="32">
        <v>87.092220919700338</v>
      </c>
      <c r="F21" s="38">
        <v>1484.2458328502382</v>
      </c>
      <c r="G21" s="38">
        <v>1583.617897251482</v>
      </c>
      <c r="H21" s="38">
        <v>2527.8612417836775</v>
      </c>
      <c r="I21" s="23">
        <v>0.50543657580554902</v>
      </c>
      <c r="J21" s="23">
        <v>1.6534130012565784</v>
      </c>
    </row>
    <row r="22" spans="1:10">
      <c r="A22" t="s">
        <v>1013</v>
      </c>
      <c r="B22" t="s">
        <v>16</v>
      </c>
      <c r="C22" s="23">
        <v>4.0153459717290501</v>
      </c>
      <c r="D22" s="23">
        <v>0.18197615238589354</v>
      </c>
      <c r="E22" s="32">
        <v>86.097725214990831</v>
      </c>
      <c r="F22" s="38">
        <v>1385.2961106602224</v>
      </c>
      <c r="G22" s="38">
        <v>1702.1090240427961</v>
      </c>
      <c r="H22" s="38">
        <v>2545.7285109509357</v>
      </c>
      <c r="I22" s="23">
        <v>0.51395545028574474</v>
      </c>
      <c r="J22" s="23">
        <v>1.6554832748872459</v>
      </c>
    </row>
    <row r="23" spans="1:10">
      <c r="A23" t="s">
        <v>1014</v>
      </c>
      <c r="B23" t="s">
        <v>16</v>
      </c>
      <c r="C23" s="23">
        <v>3.5251091587997023</v>
      </c>
      <c r="D23" s="23">
        <v>0.2003552630366626</v>
      </c>
      <c r="E23" s="32">
        <v>86.139116169153056</v>
      </c>
      <c r="F23" s="38">
        <v>1382.9587156478599</v>
      </c>
      <c r="G23" s="38">
        <v>1682.0936310037227</v>
      </c>
      <c r="H23" s="38">
        <v>2526.4318602502972</v>
      </c>
      <c r="I23" s="23">
        <v>0.5113148403604737</v>
      </c>
      <c r="J23" s="23">
        <v>1.6424731566193691</v>
      </c>
    </row>
    <row r="24" spans="1:10">
      <c r="A24" t="s">
        <v>867</v>
      </c>
      <c r="B24" t="s">
        <v>16</v>
      </c>
      <c r="C24" s="23">
        <v>3.5093015008304405</v>
      </c>
      <c r="D24" s="23">
        <v>0.19865390360801941</v>
      </c>
      <c r="E24" s="32">
        <v>86.293406061610739</v>
      </c>
      <c r="F24" s="38">
        <v>1530.9937330974901</v>
      </c>
      <c r="G24" s="38">
        <v>1660.4770065215237</v>
      </c>
      <c r="H24" s="38">
        <v>2544.2991294175549</v>
      </c>
      <c r="I24" s="23">
        <v>0.55874547430329746</v>
      </c>
      <c r="J24" s="23">
        <v>1.6377615845237876</v>
      </c>
    </row>
    <row r="25" spans="1:10">
      <c r="A25" t="s">
        <v>1015</v>
      </c>
      <c r="B25" t="s">
        <v>16</v>
      </c>
      <c r="C25" s="23">
        <v>3.177932649868171</v>
      </c>
      <c r="D25" s="23">
        <v>0.21659154268597278</v>
      </c>
      <c r="E25" s="32">
        <v>86.267252597477452</v>
      </c>
      <c r="F25" s="38">
        <v>1495.1536762412636</v>
      </c>
      <c r="G25" s="38">
        <v>1665.2807008509012</v>
      </c>
      <c r="H25" s="38">
        <v>2479.9769604154258</v>
      </c>
      <c r="I25" s="23">
        <v>0.54687235219425945</v>
      </c>
      <c r="J25" s="23">
        <v>1.6390062743695839</v>
      </c>
    </row>
    <row r="26" spans="1:10">
      <c r="A26" t="s">
        <v>873</v>
      </c>
      <c r="B26" t="s">
        <v>16</v>
      </c>
      <c r="C26" s="23">
        <v>3.4743665874380483</v>
      </c>
      <c r="D26" s="23">
        <v>0.17072810520405077</v>
      </c>
      <c r="E26" s="32">
        <v>84.912306000792071</v>
      </c>
      <c r="F26" s="38">
        <v>1314.3951286185575</v>
      </c>
      <c r="G26" s="38">
        <v>1802.1859892381628</v>
      </c>
      <c r="H26" s="38">
        <v>2537.1522217506522</v>
      </c>
      <c r="I26" s="23">
        <v>0.53661998488655538</v>
      </c>
      <c r="J26" s="23">
        <v>1.6201093320751123</v>
      </c>
    </row>
    <row r="27" spans="1:10">
      <c r="A27" t="s">
        <v>1016</v>
      </c>
      <c r="B27" t="s">
        <v>16</v>
      </c>
      <c r="C27" s="23">
        <v>3.4946223565539314</v>
      </c>
      <c r="D27" s="23">
        <v>0.18205908909058716</v>
      </c>
      <c r="E27" s="32">
        <v>85.021629715560678</v>
      </c>
      <c r="F27" s="38">
        <v>1299.5916268735944</v>
      </c>
      <c r="G27" s="38">
        <v>1806.9896835675404</v>
      </c>
      <c r="H27" s="38">
        <v>2457.8215466480256</v>
      </c>
      <c r="I27" s="23">
        <v>0.52605446577057247</v>
      </c>
      <c r="J27" s="23">
        <v>1.6375064270364281</v>
      </c>
    </row>
    <row r="28" spans="1:10">
      <c r="A28" t="s">
        <v>1017</v>
      </c>
      <c r="B28" t="s">
        <v>16</v>
      </c>
      <c r="C28" s="23">
        <v>3.613998035902819</v>
      </c>
      <c r="D28" s="23">
        <v>0.17419407495604619</v>
      </c>
      <c r="E28" s="32">
        <v>85.12713119919573</v>
      </c>
      <c r="F28" s="38">
        <v>1284.7881251286315</v>
      </c>
      <c r="G28" s="38">
        <v>1798.182910630348</v>
      </c>
      <c r="H28" s="38">
        <v>2448.5305666810518</v>
      </c>
      <c r="I28" s="23">
        <v>0.51575913974426224</v>
      </c>
      <c r="J28" s="23">
        <v>1.6408526553292007</v>
      </c>
    </row>
    <row r="29" spans="1:10">
      <c r="A29" t="s">
        <v>1018</v>
      </c>
      <c r="B29" t="s">
        <v>16</v>
      </c>
      <c r="C29" s="23">
        <v>3.3695711323992543</v>
      </c>
      <c r="D29" s="23">
        <v>0.18455837710733683</v>
      </c>
      <c r="E29" s="32">
        <v>85.036748093846398</v>
      </c>
      <c r="F29" s="38">
        <v>1305.8246802398944</v>
      </c>
      <c r="G29" s="38">
        <v>1803.7872206812885</v>
      </c>
      <c r="H29" s="38">
        <v>2444.9571128476005</v>
      </c>
      <c r="I29" s="23">
        <v>0.52795011142037096</v>
      </c>
      <c r="J29" s="23">
        <v>1.6363332804556097</v>
      </c>
    </row>
    <row r="30" spans="1:10">
      <c r="A30" t="s">
        <v>1019</v>
      </c>
      <c r="B30" t="s">
        <v>16</v>
      </c>
      <c r="C30" s="23">
        <v>3.7594528919600521</v>
      </c>
      <c r="D30" s="23">
        <v>0.17713152929537229</v>
      </c>
      <c r="E30" s="32">
        <v>85.044495344065083</v>
      </c>
      <c r="F30" s="38">
        <v>1282.4507301162689</v>
      </c>
      <c r="G30" s="38">
        <v>1805.3884521244147</v>
      </c>
      <c r="H30" s="38">
        <v>2429.2339159804128</v>
      </c>
      <c r="I30" s="23">
        <v>0.51818426713034837</v>
      </c>
      <c r="J30" s="23">
        <v>1.6393927132402057</v>
      </c>
    </row>
    <row r="31" spans="1:10">
      <c r="A31" t="s">
        <v>893</v>
      </c>
      <c r="B31" t="s">
        <v>16</v>
      </c>
      <c r="C31" s="23">
        <v>4.0288798407330848</v>
      </c>
      <c r="D31" s="23">
        <v>0.17314724873575793</v>
      </c>
      <c r="E31" s="32">
        <v>85.559415367193424</v>
      </c>
      <c r="F31" s="38">
        <v>1457.7553560434621</v>
      </c>
      <c r="G31" s="38">
        <v>1742.1398101209427</v>
      </c>
      <c r="H31" s="38">
        <v>2541.4403663507937</v>
      </c>
      <c r="I31" s="23">
        <v>0.56531470624525904</v>
      </c>
      <c r="J31" s="23">
        <v>1.6342838416897945</v>
      </c>
    </row>
    <row r="32" spans="1:10">
      <c r="A32" t="s">
        <v>1020</v>
      </c>
      <c r="B32" t="s">
        <v>16</v>
      </c>
      <c r="C32" s="23">
        <v>3.7303589279084926</v>
      </c>
      <c r="D32" s="23">
        <v>0.174420543052074</v>
      </c>
      <c r="E32" s="32">
        <v>85.6478160819903</v>
      </c>
      <c r="F32" s="38">
        <v>1429.7066158951113</v>
      </c>
      <c r="G32" s="38">
        <v>1722.9250328034325</v>
      </c>
      <c r="H32" s="38">
        <v>2467.1125266150002</v>
      </c>
      <c r="I32" s="23">
        <v>0.55047461239757389</v>
      </c>
      <c r="J32" s="23">
        <v>1.6262671800408899</v>
      </c>
    </row>
    <row r="33" spans="1:10">
      <c r="A33" t="s">
        <v>1021</v>
      </c>
      <c r="B33" t="s">
        <v>16</v>
      </c>
      <c r="C33" s="23">
        <v>3.8292596885224337</v>
      </c>
      <c r="D33" s="23">
        <v>0.17122101956080174</v>
      </c>
      <c r="E33" s="32">
        <v>85.682084149543698</v>
      </c>
      <c r="F33" s="38">
        <v>1416.4613774917232</v>
      </c>
      <c r="G33" s="38">
        <v>1754.9496616659499</v>
      </c>
      <c r="H33" s="38">
        <v>2479.9769604154258</v>
      </c>
      <c r="I33" s="23">
        <v>0.54385508165974394</v>
      </c>
      <c r="J33" s="23">
        <v>1.6597709942511072</v>
      </c>
    </row>
    <row r="34" spans="1:10">
      <c r="A34" t="s">
        <v>897</v>
      </c>
      <c r="B34" t="s">
        <v>16</v>
      </c>
      <c r="C34" s="23">
        <v>3.5137890180455136</v>
      </c>
      <c r="D34" s="23">
        <v>0.18012362190993003</v>
      </c>
      <c r="E34" s="32">
        <v>85.569287483469026</v>
      </c>
      <c r="F34" s="38">
        <v>1407.1117974422732</v>
      </c>
      <c r="G34" s="38">
        <v>1712.5170284231144</v>
      </c>
      <c r="H34" s="38">
        <v>2543.5844386508647</v>
      </c>
      <c r="I34" s="23">
        <v>0.54523927706796127</v>
      </c>
      <c r="J34" s="23">
        <v>1.606260756743999</v>
      </c>
    </row>
    <row r="35" spans="1:10">
      <c r="A35" t="s">
        <v>1022</v>
      </c>
      <c r="B35" t="s">
        <v>16</v>
      </c>
      <c r="C35" s="23">
        <v>4.0248237580985835</v>
      </c>
      <c r="D35" s="23">
        <v>0.16665614108181731</v>
      </c>
      <c r="E35" s="32">
        <v>85.607241106331273</v>
      </c>
      <c r="F35" s="38">
        <v>1380.6213206354971</v>
      </c>
      <c r="G35" s="38">
        <v>1752.547814501261</v>
      </c>
      <c r="H35" s="38">
        <v>2481.4063419488066</v>
      </c>
      <c r="I35" s="23">
        <v>0.5333309592988531</v>
      </c>
      <c r="J35" s="23">
        <v>1.6487361771494311</v>
      </c>
    </row>
    <row r="36" spans="1:10">
      <c r="A36" t="s">
        <v>1023</v>
      </c>
      <c r="B36" t="s">
        <v>16</v>
      </c>
      <c r="C36" s="23">
        <v>4.0605729111410129</v>
      </c>
      <c r="D36" s="23">
        <v>0.17104967386586106</v>
      </c>
      <c r="E36" s="32">
        <v>85.590972737310949</v>
      </c>
      <c r="F36" s="38">
        <v>1396.9830857220354</v>
      </c>
      <c r="G36" s="38">
        <v>1751.747198779698</v>
      </c>
      <c r="H36" s="38">
        <v>2467.8272173816904</v>
      </c>
      <c r="I36" s="23">
        <v>0.54036413782477988</v>
      </c>
      <c r="J36" s="23">
        <v>1.6454921857851819</v>
      </c>
    </row>
    <row r="37" spans="1:10">
      <c r="A37" t="s">
        <v>150</v>
      </c>
      <c r="B37" t="s">
        <v>27</v>
      </c>
      <c r="C37" s="23">
        <v>4.3848092015504783</v>
      </c>
      <c r="D37" s="23">
        <v>0.16108844174650563</v>
      </c>
      <c r="E37" s="32">
        <v>89.422265863732591</v>
      </c>
      <c r="F37" s="38">
        <v>2675.5381574843668</v>
      </c>
      <c r="G37" s="38">
        <v>1280.1845387791302</v>
      </c>
      <c r="H37" s="38">
        <v>2220.5442121068381</v>
      </c>
      <c r="I37" s="23">
        <v>0.72718815453773011</v>
      </c>
      <c r="J37" s="23">
        <v>1.6198528579769111</v>
      </c>
    </row>
    <row r="38" spans="1:10">
      <c r="A38" t="s">
        <v>152</v>
      </c>
      <c r="B38" t="s">
        <v>27</v>
      </c>
      <c r="C38" s="23">
        <v>3.9565761642176764</v>
      </c>
      <c r="D38" s="23">
        <v>0.15878822562727743</v>
      </c>
      <c r="E38" s="32">
        <v>89.418780274185465</v>
      </c>
      <c r="F38" s="38">
        <v>2673.200762472004</v>
      </c>
      <c r="G38" s="38">
        <v>1277.7826916144415</v>
      </c>
      <c r="H38" s="38">
        <v>2218.4001398067676</v>
      </c>
      <c r="I38" s="23">
        <v>0.72682061620595373</v>
      </c>
      <c r="J38" s="23">
        <v>1.6170363944095043</v>
      </c>
    </row>
    <row r="39" spans="1:10">
      <c r="A39" t="s">
        <v>157</v>
      </c>
      <c r="B39" t="s">
        <v>27</v>
      </c>
      <c r="C39" s="23">
        <v>3.4495608168985443</v>
      </c>
      <c r="D39" s="23">
        <v>0.16794520622512255</v>
      </c>
      <c r="E39" s="32">
        <v>89.066639759535107</v>
      </c>
      <c r="F39" s="38">
        <v>2621.7780722000271</v>
      </c>
      <c r="G39" s="38">
        <v>1291.3931588810115</v>
      </c>
      <c r="H39" s="38">
        <v>2276.2900919086837</v>
      </c>
      <c r="I39" s="23">
        <v>0.73947447310302794</v>
      </c>
      <c r="J39" s="23">
        <v>1.5811304757700337</v>
      </c>
    </row>
    <row r="40" spans="1:10">
      <c r="A40" t="s">
        <v>158</v>
      </c>
      <c r="B40" t="s">
        <v>27</v>
      </c>
      <c r="C40" s="23">
        <v>3.7516232303416466</v>
      </c>
      <c r="D40" s="23">
        <v>0.14495747120652103</v>
      </c>
      <c r="E40" s="32">
        <v>89.240640640083811</v>
      </c>
      <c r="F40" s="38">
        <v>2537.6318517549744</v>
      </c>
      <c r="G40" s="38">
        <v>1278.5833073360045</v>
      </c>
      <c r="H40" s="38">
        <v>2303.4483410429157</v>
      </c>
      <c r="I40" s="23">
        <v>0.70297684532189497</v>
      </c>
      <c r="J40" s="23">
        <v>1.5890229699358493</v>
      </c>
    </row>
    <row r="41" spans="1:10">
      <c r="A41" t="s">
        <v>168</v>
      </c>
      <c r="B41" t="s">
        <v>27</v>
      </c>
      <c r="C41" s="23">
        <v>4.6293948395505389</v>
      </c>
      <c r="D41" s="23">
        <v>0.18162599094160933</v>
      </c>
      <c r="E41" s="32">
        <v>89.653452260576572</v>
      </c>
      <c r="F41" s="38">
        <v>2451.9273679683465</v>
      </c>
      <c r="G41" s="38">
        <v>1278.5833073360045</v>
      </c>
      <c r="H41" s="38">
        <v>2541.4403663507937</v>
      </c>
      <c r="I41" s="23">
        <v>0.65016669598735388</v>
      </c>
      <c r="J41" s="23">
        <v>1.6508194594181047</v>
      </c>
    </row>
    <row r="42" spans="1:10">
      <c r="A42" t="s">
        <v>169</v>
      </c>
      <c r="B42" t="s">
        <v>27</v>
      </c>
      <c r="C42" s="23">
        <v>4.8029649859383969</v>
      </c>
      <c r="D42" s="23">
        <v>0.16051221101491919</v>
      </c>
      <c r="E42" s="32">
        <v>88.688478940207887</v>
      </c>
      <c r="F42" s="38">
        <v>2338.1741440333676</v>
      </c>
      <c r="G42" s="38">
        <v>1354.6418008844832</v>
      </c>
      <c r="H42" s="38">
        <v>2577.1749046853097</v>
      </c>
      <c r="I42" s="23">
        <v>0.68520310990932476</v>
      </c>
      <c r="J42" s="23">
        <v>1.6051930176497644</v>
      </c>
    </row>
    <row r="43" spans="1:10">
      <c r="A43" t="s">
        <v>170</v>
      </c>
      <c r="B43" t="s">
        <v>27</v>
      </c>
      <c r="C43" s="23">
        <v>4.9064681931432315</v>
      </c>
      <c r="D43" s="23">
        <v>0.17772082436273115</v>
      </c>
      <c r="E43" s="32">
        <v>87.133144885532076</v>
      </c>
      <c r="F43" s="38">
        <v>2181.5686782050748</v>
      </c>
      <c r="G43" s="38">
        <v>1552.3938841105278</v>
      </c>
      <c r="H43" s="38">
        <v>2570.7426877850976</v>
      </c>
      <c r="I43" s="23">
        <v>0.74019573930504745</v>
      </c>
      <c r="J43" s="23">
        <v>1.627496174604937</v>
      </c>
    </row>
    <row r="44" spans="1:10">
      <c r="A44" t="s">
        <v>176</v>
      </c>
      <c r="B44" t="s">
        <v>27</v>
      </c>
      <c r="C44" s="23">
        <v>4.2371965653828028</v>
      </c>
      <c r="D44" s="23">
        <v>0.15335675831108359</v>
      </c>
      <c r="E44" s="32">
        <v>90.861268410167256</v>
      </c>
      <c r="F44" s="38">
        <v>2638.1398372865651</v>
      </c>
      <c r="G44" s="38">
        <v>1122.4632416312324</v>
      </c>
      <c r="H44" s="38">
        <v>2189.8125091391544</v>
      </c>
      <c r="I44" s="23">
        <v>0.60966829221976671</v>
      </c>
      <c r="J44" s="23">
        <v>1.613458202437831</v>
      </c>
    </row>
    <row r="45" spans="1:10">
      <c r="A45" t="s">
        <v>177</v>
      </c>
      <c r="B45" t="s">
        <v>27</v>
      </c>
      <c r="C45" s="23">
        <v>3.9973652066613936</v>
      </c>
      <c r="D45" s="23">
        <v>0.1749913775292313</v>
      </c>
      <c r="E45" s="32">
        <v>90.642509902461768</v>
      </c>
      <c r="F45" s="38">
        <v>2717.6112677068927</v>
      </c>
      <c r="G45" s="38">
        <v>1145.6810975565575</v>
      </c>
      <c r="H45" s="38">
        <v>2244.8436981743093</v>
      </c>
      <c r="I45" s="23">
        <v>0.64461952811693091</v>
      </c>
      <c r="J45" s="23">
        <v>1.6307975025413701</v>
      </c>
    </row>
    <row r="46" spans="1:10">
      <c r="A46" t="s">
        <v>186</v>
      </c>
      <c r="B46" t="s">
        <v>27</v>
      </c>
      <c r="C46" s="23">
        <v>5.0692583407294114</v>
      </c>
      <c r="D46" s="23">
        <v>0.15190112796860672</v>
      </c>
      <c r="E46" s="32">
        <v>82.366964949086011</v>
      </c>
      <c r="F46" s="38">
        <v>1133.6365809958511</v>
      </c>
      <c r="G46" s="38">
        <v>2042.3707057070428</v>
      </c>
      <c r="H46" s="38">
        <v>2292.0132887758705</v>
      </c>
      <c r="I46" s="23">
        <v>0.55761767183402822</v>
      </c>
      <c r="J46" s="23">
        <v>1.5833767454829193</v>
      </c>
    </row>
    <row r="47" spans="1:10">
      <c r="A47" t="s">
        <v>187</v>
      </c>
      <c r="B47" t="s">
        <v>27</v>
      </c>
      <c r="C47" s="23">
        <v>5.3361265545072678</v>
      </c>
      <c r="D47" s="23">
        <v>0.16054199129872418</v>
      </c>
      <c r="E47" s="32">
        <v>82.384361595381833</v>
      </c>
      <c r="F47" s="38">
        <v>1085.3304174070247</v>
      </c>
      <c r="G47" s="38">
        <v>2100.8156533811371</v>
      </c>
      <c r="H47" s="38">
        <v>2217.6854490400769</v>
      </c>
      <c r="I47" s="23">
        <v>0.53321732382963483</v>
      </c>
      <c r="J47" s="23">
        <v>1.6322575772903229</v>
      </c>
    </row>
    <row r="48" spans="1:10">
      <c r="A48" t="s">
        <v>188</v>
      </c>
      <c r="B48" t="s">
        <v>27</v>
      </c>
      <c r="C48" s="23">
        <v>5.1010123772540359</v>
      </c>
      <c r="D48" s="23">
        <v>0.14798512507784417</v>
      </c>
      <c r="E48" s="32">
        <v>82.326424268845116</v>
      </c>
      <c r="F48" s="38">
        <v>1087.6678124193872</v>
      </c>
      <c r="G48" s="38">
        <v>2089.6070332792556</v>
      </c>
      <c r="H48" s="38">
        <v>2189.0978183724642</v>
      </c>
      <c r="I48" s="23">
        <v>0.53650048479894985</v>
      </c>
      <c r="J48" s="23">
        <v>1.6167238468795329</v>
      </c>
    </row>
    <row r="49" spans="1:10">
      <c r="A49" t="s">
        <v>189</v>
      </c>
      <c r="B49" t="s">
        <v>27</v>
      </c>
      <c r="C49" s="23">
        <v>3.9061774582586595</v>
      </c>
      <c r="D49" s="23">
        <v>0.18269582254274072</v>
      </c>
      <c r="E49" s="32">
        <v>88.610677763860295</v>
      </c>
      <c r="F49" s="38">
        <v>2163.6486497769615</v>
      </c>
      <c r="G49" s="38">
        <v>1364.2491895432381</v>
      </c>
      <c r="H49" s="38">
        <v>2376.3467992453293</v>
      </c>
      <c r="I49" s="23">
        <v>0.63897994854604512</v>
      </c>
      <c r="J49" s="23">
        <v>1.6071919999675823</v>
      </c>
    </row>
    <row r="50" spans="1:10">
      <c r="A50" t="s">
        <v>190</v>
      </c>
      <c r="B50" t="s">
        <v>27</v>
      </c>
      <c r="C50" s="23">
        <v>4.0602696965414982</v>
      </c>
      <c r="D50" s="23">
        <v>0.15380461535610784</v>
      </c>
      <c r="E50" s="32">
        <v>88.618123016129516</v>
      </c>
      <c r="F50" s="38">
        <v>2145.7286213488483</v>
      </c>
      <c r="G50" s="38">
        <v>1357.0436480491719</v>
      </c>
      <c r="H50" s="38">
        <v>2395.6434499459679</v>
      </c>
      <c r="I50" s="23">
        <v>0.6332202637018518</v>
      </c>
      <c r="J50" s="23">
        <v>1.5997727255844214</v>
      </c>
    </row>
    <row r="51" spans="1:10">
      <c r="A51" t="s">
        <v>202</v>
      </c>
      <c r="B51" t="s">
        <v>27</v>
      </c>
      <c r="C51" s="23">
        <v>4.6791225627462874</v>
      </c>
      <c r="D51" s="23">
        <v>0.17575874156358989</v>
      </c>
      <c r="E51" s="32">
        <v>91.747676499189524</v>
      </c>
      <c r="F51" s="38">
        <v>2828.2479649587217</v>
      </c>
      <c r="G51" s="38">
        <v>1023.9875078789918</v>
      </c>
      <c r="H51" s="38">
        <v>2450.6746389811228</v>
      </c>
      <c r="I51" s="23">
        <v>0.58450377860050229</v>
      </c>
      <c r="J51" s="23">
        <v>1.6510501437033736</v>
      </c>
    </row>
    <row r="52" spans="1:10">
      <c r="A52" t="s">
        <v>204</v>
      </c>
      <c r="B52" t="s">
        <v>27</v>
      </c>
      <c r="C52" s="23">
        <v>5.0348493612915144</v>
      </c>
      <c r="D52" s="23">
        <v>0.18110980886922476</v>
      </c>
      <c r="E52" s="32">
        <v>91.752646937753411</v>
      </c>
      <c r="F52" s="38">
        <v>2832.1436233126592</v>
      </c>
      <c r="G52" s="38">
        <v>1019.9844292711772</v>
      </c>
      <c r="H52" s="38">
        <v>2477.1181973486646</v>
      </c>
      <c r="I52" s="23">
        <v>0.58492465579215736</v>
      </c>
      <c r="J52" s="23">
        <v>1.6448430654565942</v>
      </c>
    </row>
    <row r="53" spans="1:10">
      <c r="A53" t="s">
        <v>207</v>
      </c>
      <c r="B53" t="s">
        <v>27</v>
      </c>
      <c r="C53" s="23">
        <v>4.6403705416551286</v>
      </c>
      <c r="D53" s="23">
        <v>0.15611702147746873</v>
      </c>
      <c r="E53" s="32">
        <v>85.054222653370942</v>
      </c>
      <c r="F53" s="38">
        <v>2197.9304432916128</v>
      </c>
      <c r="G53" s="38">
        <v>1578.8142029221044</v>
      </c>
      <c r="H53" s="38">
        <v>1833.8965073273728</v>
      </c>
      <c r="I53" s="23">
        <v>0.88741188865673182</v>
      </c>
      <c r="J53" s="23">
        <v>1.4302889463499706</v>
      </c>
    </row>
    <row r="54" spans="1:10">
      <c r="A54" t="s">
        <v>208</v>
      </c>
      <c r="B54" t="s">
        <v>27</v>
      </c>
      <c r="C54" s="23">
        <v>4.4024092586388486</v>
      </c>
      <c r="D54" s="23">
        <v>0.14515087328456439</v>
      </c>
      <c r="E54" s="32">
        <v>84.954690041284863</v>
      </c>
      <c r="F54" s="38">
        <v>2029.638002401507</v>
      </c>
      <c r="G54" s="38">
        <v>1638.8603820393243</v>
      </c>
      <c r="H54" s="38">
        <v>1781.7240813589788</v>
      </c>
      <c r="I54" s="23">
        <v>0.82588777084405063</v>
      </c>
      <c r="J54" s="23">
        <v>1.4798822434721675</v>
      </c>
    </row>
    <row r="55" spans="1:10">
      <c r="A55" t="s">
        <v>209</v>
      </c>
      <c r="B55" t="s">
        <v>27</v>
      </c>
      <c r="C55" s="23">
        <v>4.9571926552685124</v>
      </c>
      <c r="D55" s="23">
        <v>0.17196844100558389</v>
      </c>
      <c r="E55" s="32">
        <v>85.168972484086069</v>
      </c>
      <c r="F55" s="38">
        <v>2168.3234398016866</v>
      </c>
      <c r="G55" s="38">
        <v>1618.844989000251</v>
      </c>
      <c r="H55" s="38">
        <v>1791.0150613259532</v>
      </c>
      <c r="I55" s="23">
        <v>0.86756608734508078</v>
      </c>
      <c r="J55" s="23">
        <v>1.4799665284205084</v>
      </c>
    </row>
    <row r="56" spans="1:10">
      <c r="A56" t="s">
        <v>225</v>
      </c>
      <c r="B56" t="s">
        <v>27</v>
      </c>
      <c r="C56" s="23">
        <v>2.9711443134287188</v>
      </c>
      <c r="D56" s="23">
        <v>0.16030275766962501</v>
      </c>
      <c r="E56" s="32">
        <v>88.391596454762876</v>
      </c>
      <c r="F56" s="38">
        <v>2229.8748417939014</v>
      </c>
      <c r="G56" s="38">
        <v>1358.6448794922978</v>
      </c>
      <c r="H56" s="38">
        <v>2319.1715379101029</v>
      </c>
      <c r="I56" s="23">
        <v>0.67286924272177384</v>
      </c>
      <c r="J56" s="23">
        <v>1.5686290287561024</v>
      </c>
    </row>
    <row r="57" spans="1:10">
      <c r="A57" t="s">
        <v>226</v>
      </c>
      <c r="B57" t="s">
        <v>27</v>
      </c>
      <c r="C57" s="23">
        <v>3.0195186462376586</v>
      </c>
      <c r="D57" s="23">
        <v>0.14906143608256484</v>
      </c>
      <c r="E57" s="32">
        <v>88.721070285374125</v>
      </c>
      <c r="F57" s="38">
        <v>2130.1459879330978</v>
      </c>
      <c r="G57" s="38">
        <v>1334.6264078454096</v>
      </c>
      <c r="H57" s="38">
        <v>2416.3694821799872</v>
      </c>
      <c r="I57" s="23">
        <v>0.62221310854482259</v>
      </c>
      <c r="J57" s="23">
        <v>1.584759906576537</v>
      </c>
    </row>
    <row r="58" spans="1:10">
      <c r="A58" t="s">
        <v>227</v>
      </c>
      <c r="B58" t="s">
        <v>27</v>
      </c>
      <c r="C58" s="23">
        <v>3.090356174958949</v>
      </c>
      <c r="D58" s="23">
        <v>0.15550496008981946</v>
      </c>
      <c r="E58" s="32">
        <v>88.7845504108668</v>
      </c>
      <c r="F58" s="38">
        <v>2112.225959504985</v>
      </c>
      <c r="G58" s="38">
        <v>1313.8103990847735</v>
      </c>
      <c r="H58" s="38">
        <v>2523.5730971835355</v>
      </c>
      <c r="I58" s="23">
        <v>0.61306755597193474</v>
      </c>
      <c r="J58" s="23">
        <v>1.5688465783622543</v>
      </c>
    </row>
    <row r="59" spans="1:10">
      <c r="A59" t="s">
        <v>235</v>
      </c>
      <c r="B59" t="s">
        <v>27</v>
      </c>
      <c r="C59" s="23">
        <v>4.878835091762582</v>
      </c>
      <c r="D59" s="23">
        <v>0.16355555829639867</v>
      </c>
      <c r="E59" s="32">
        <v>88.803469277210951</v>
      </c>
      <c r="F59" s="38">
        <v>2158.1947280814493</v>
      </c>
      <c r="G59" s="38">
        <v>1302.6017789828925</v>
      </c>
      <c r="H59" s="38">
        <v>2420.6576267801292</v>
      </c>
      <c r="I59" s="23">
        <v>0.62521996913604183</v>
      </c>
      <c r="J59" s="23">
        <v>1.5574426328682058</v>
      </c>
    </row>
    <row r="60" spans="1:10">
      <c r="A60" t="s">
        <v>236</v>
      </c>
      <c r="B60" t="s">
        <v>27</v>
      </c>
      <c r="C60" s="23">
        <v>5.0357017422861823</v>
      </c>
      <c r="D60" s="23">
        <v>0.16181807445014082</v>
      </c>
      <c r="E60" s="32">
        <v>88.945430368709509</v>
      </c>
      <c r="F60" s="38">
        <v>2157.4155964106612</v>
      </c>
      <c r="G60" s="38">
        <v>1288.9913117163226</v>
      </c>
      <c r="H60" s="38">
        <v>2408.5078837463934</v>
      </c>
      <c r="I60" s="23">
        <v>0.61608506755927706</v>
      </c>
      <c r="J60" s="23">
        <v>1.561456934790874</v>
      </c>
    </row>
    <row r="61" spans="1:10">
      <c r="A61" t="s">
        <v>240</v>
      </c>
      <c r="B61" t="s">
        <v>27</v>
      </c>
      <c r="C61" s="23">
        <v>4.6652878667353868</v>
      </c>
      <c r="D61" s="23">
        <v>0.20855680698009949</v>
      </c>
      <c r="E61" s="32">
        <v>88.535665180140654</v>
      </c>
      <c r="F61" s="38">
        <v>2440.2403929065335</v>
      </c>
      <c r="G61" s="38">
        <v>1337.8288707316615</v>
      </c>
      <c r="H61" s="38">
        <v>2264.8550396416385</v>
      </c>
      <c r="I61" s="23">
        <v>0.72602552288229938</v>
      </c>
      <c r="J61" s="23">
        <v>1.5632973619559702</v>
      </c>
    </row>
    <row r="62" spans="1:10">
      <c r="A62" t="s">
        <v>244</v>
      </c>
      <c r="B62" t="s">
        <v>27</v>
      </c>
      <c r="C62" s="23">
        <v>4.4140764736644691</v>
      </c>
      <c r="D62" s="23">
        <v>0.16654427561057897</v>
      </c>
      <c r="E62" s="32">
        <v>88.546470157659243</v>
      </c>
      <c r="F62" s="38">
        <v>2427.774286173933</v>
      </c>
      <c r="G62" s="38">
        <v>1323.4177877435288</v>
      </c>
      <c r="H62" s="38">
        <v>2268.4284934750899</v>
      </c>
      <c r="I62" s="23">
        <v>0.72154774843830227</v>
      </c>
      <c r="J62" s="23">
        <v>1.5498925108162744</v>
      </c>
    </row>
    <row r="63" spans="1:10">
      <c r="A63" t="s">
        <v>254</v>
      </c>
      <c r="B63" t="s">
        <v>27</v>
      </c>
      <c r="C63" s="23">
        <v>4.1804283593746163</v>
      </c>
      <c r="D63" s="23">
        <v>0.1516846761491126</v>
      </c>
      <c r="E63" s="32">
        <v>85.777439556148892</v>
      </c>
      <c r="F63" s="38">
        <v>2282.0766637366655</v>
      </c>
      <c r="G63" s="38">
        <v>1543.5871111733354</v>
      </c>
      <c r="H63" s="38">
        <v>2226.2617382403605</v>
      </c>
      <c r="I63" s="23">
        <v>0.86940795469986676</v>
      </c>
      <c r="J63" s="23">
        <v>1.4700844655221015</v>
      </c>
    </row>
    <row r="64" spans="1:10">
      <c r="A64" t="s">
        <v>255</v>
      </c>
      <c r="B64" t="s">
        <v>27</v>
      </c>
      <c r="C64" s="23">
        <v>4.1065719814273454</v>
      </c>
      <c r="D64" s="23">
        <v>0.15647537558784166</v>
      </c>
      <c r="E64" s="32">
        <v>85.779676755095153</v>
      </c>
      <c r="F64" s="38">
        <v>2143.3912263364859</v>
      </c>
      <c r="G64" s="38">
        <v>1576.4123557574153</v>
      </c>
      <c r="H64" s="38">
        <v>2161.9395692382313</v>
      </c>
      <c r="I64" s="23">
        <v>0.81642290731073319</v>
      </c>
      <c r="J64" s="23">
        <v>1.50174685790325</v>
      </c>
    </row>
    <row r="65" spans="1:10">
      <c r="A65" t="s">
        <v>256</v>
      </c>
      <c r="B65" t="s">
        <v>27</v>
      </c>
      <c r="C65" s="23">
        <v>3.6567001634304792</v>
      </c>
      <c r="D65" s="23">
        <v>0.14628346043904414</v>
      </c>
      <c r="E65" s="32">
        <v>85.799536967739769</v>
      </c>
      <c r="F65" s="38">
        <v>2148.8451480319982</v>
      </c>
      <c r="G65" s="38">
        <v>1568.4061985417861</v>
      </c>
      <c r="H65" s="38">
        <v>2149.7898262044964</v>
      </c>
      <c r="I65" s="23">
        <v>0.81716799994081435</v>
      </c>
      <c r="J65" s="23">
        <v>1.4976242619043025</v>
      </c>
    </row>
    <row r="66" spans="1:10">
      <c r="A66" t="s">
        <v>271</v>
      </c>
      <c r="B66" t="s">
        <v>27</v>
      </c>
      <c r="C66" s="23">
        <v>4.7573533391868157</v>
      </c>
      <c r="D66" s="23">
        <v>0.14487326316355756</v>
      </c>
      <c r="E66" s="32">
        <v>90.326612764556231</v>
      </c>
      <c r="F66" s="38">
        <v>2627.2319938955393</v>
      </c>
      <c r="G66" s="38">
        <v>1173.7026478112602</v>
      </c>
      <c r="H66" s="38">
        <v>2514.2821172165613</v>
      </c>
      <c r="I66" s="23">
        <v>0.6464723326018218</v>
      </c>
      <c r="J66" s="23">
        <v>1.6142963860377555</v>
      </c>
    </row>
    <row r="67" spans="1:10">
      <c r="A67" t="s">
        <v>273</v>
      </c>
      <c r="B67" t="s">
        <v>27</v>
      </c>
      <c r="C67" s="23">
        <v>4.5413929174261281</v>
      </c>
      <c r="D67" s="23">
        <v>0.16636560511474019</v>
      </c>
      <c r="E67" s="32">
        <v>90.321701201664979</v>
      </c>
      <c r="F67" s="38">
        <v>2579.7049619775012</v>
      </c>
      <c r="G67" s="38">
        <v>1208.1291238384663</v>
      </c>
      <c r="H67" s="38">
        <v>2530.0053140837485</v>
      </c>
      <c r="I67" s="23">
        <v>0.63513438599137506</v>
      </c>
      <c r="J67" s="23">
        <v>1.6626059854173103</v>
      </c>
    </row>
    <row r="68" spans="1:10">
      <c r="A68" t="s">
        <v>274</v>
      </c>
      <c r="B68" t="s">
        <v>27</v>
      </c>
      <c r="C68" s="23">
        <v>4.6468441111286305</v>
      </c>
      <c r="D68" s="23">
        <v>0.16393227902815918</v>
      </c>
      <c r="E68" s="32">
        <v>90.245096398923053</v>
      </c>
      <c r="F68" s="38">
        <v>2596.0667270640388</v>
      </c>
      <c r="G68" s="38">
        <v>1214.5340496109698</v>
      </c>
      <c r="H68" s="38">
        <v>2528.5759325503682</v>
      </c>
      <c r="I68" s="23">
        <v>0.64476861539095065</v>
      </c>
      <c r="J68" s="23">
        <v>1.6571151429376909</v>
      </c>
    </row>
    <row r="69" spans="1:10">
      <c r="A69" t="s">
        <v>285</v>
      </c>
      <c r="B69" t="s">
        <v>27</v>
      </c>
      <c r="C69" s="23">
        <v>3.9698507068915445</v>
      </c>
      <c r="D69" s="23">
        <v>0.15087968232037455</v>
      </c>
      <c r="E69" s="32">
        <v>89.706913510979163</v>
      </c>
      <c r="F69" s="38">
        <v>2480.7552397874847</v>
      </c>
      <c r="G69" s="38">
        <v>1252.1629885244279</v>
      </c>
      <c r="H69" s="38">
        <v>2477.8328881153548</v>
      </c>
      <c r="I69" s="23">
        <v>0.65402190572103813</v>
      </c>
      <c r="J69" s="23">
        <v>1.6246478896258552</v>
      </c>
    </row>
    <row r="70" spans="1:10">
      <c r="A70" t="s">
        <v>287</v>
      </c>
      <c r="B70" t="s">
        <v>27</v>
      </c>
      <c r="C70" s="23">
        <v>4.1355752107797796</v>
      </c>
      <c r="D70" s="23">
        <v>0.14487462635300014</v>
      </c>
      <c r="E70" s="32">
        <v>89.50987935206237</v>
      </c>
      <c r="F70" s="38">
        <v>2453.4856313099217</v>
      </c>
      <c r="G70" s="38">
        <v>1272.178381563501</v>
      </c>
      <c r="H70" s="38">
        <v>2487.123868082329</v>
      </c>
      <c r="I70" s="23">
        <v>0.66066560890430359</v>
      </c>
      <c r="J70" s="23">
        <v>1.6205930257453727</v>
      </c>
    </row>
    <row r="71" spans="1:10">
      <c r="A71" t="s">
        <v>296</v>
      </c>
      <c r="B71" t="s">
        <v>27</v>
      </c>
      <c r="C71" s="23">
        <v>4.2502356996098092</v>
      </c>
      <c r="D71" s="23">
        <v>0.18074040908144001</v>
      </c>
      <c r="E71" s="32">
        <v>89.861027027456245</v>
      </c>
      <c r="F71" s="38">
        <v>2509.5831116066233</v>
      </c>
      <c r="G71" s="38">
        <v>1256.9666828538052</v>
      </c>
      <c r="H71" s="38">
        <v>2478.5475788820454</v>
      </c>
      <c r="I71" s="23">
        <v>0.65059817461199265</v>
      </c>
      <c r="J71" s="23">
        <v>1.6576289077596342</v>
      </c>
    </row>
    <row r="72" spans="1:10">
      <c r="A72" t="s">
        <v>298</v>
      </c>
      <c r="B72" t="s">
        <v>27</v>
      </c>
      <c r="C72" s="23">
        <v>4.5686899219275912</v>
      </c>
      <c r="D72" s="23">
        <v>0.14505380277974517</v>
      </c>
      <c r="E72" s="32">
        <v>89.782232355629787</v>
      </c>
      <c r="F72" s="38">
        <v>2504.9083215818987</v>
      </c>
      <c r="G72" s="38">
        <v>1241.7549841441096</v>
      </c>
      <c r="H72" s="38">
        <v>2468.5419081483806</v>
      </c>
      <c r="I72" s="23">
        <v>0.65500728205365155</v>
      </c>
      <c r="J72" s="23">
        <v>1.6265805002608187</v>
      </c>
    </row>
    <row r="73" spans="1:10">
      <c r="A73" t="s">
        <v>299</v>
      </c>
      <c r="B73" t="s">
        <v>41</v>
      </c>
      <c r="C73" s="23">
        <v>4.4073960567974266</v>
      </c>
      <c r="D73" s="23">
        <v>0.17514029040296214</v>
      </c>
      <c r="E73" s="32">
        <v>89.647875264394941</v>
      </c>
      <c r="F73" s="38">
        <v>2566.459723574113</v>
      </c>
      <c r="G73" s="38">
        <v>1235.3500583716061</v>
      </c>
      <c r="H73" s="38">
        <v>2225.5470474736703</v>
      </c>
      <c r="I73" s="23">
        <v>0.68094591424589868</v>
      </c>
      <c r="J73" s="23">
        <v>1.5918523926689971</v>
      </c>
    </row>
    <row r="74" spans="1:10">
      <c r="A74" t="s">
        <v>300</v>
      </c>
      <c r="B74" t="s">
        <v>41</v>
      </c>
      <c r="C74" s="23">
        <v>4.4288392760960082</v>
      </c>
      <c r="D74" s="23">
        <v>0.18975603683738956</v>
      </c>
      <c r="E74" s="32">
        <v>89.801151115282579</v>
      </c>
      <c r="F74" s="38">
        <v>2518.932691656074</v>
      </c>
      <c r="G74" s="38">
        <v>1228.9451325991026</v>
      </c>
      <c r="H74" s="38">
        <v>2175.518693805348</v>
      </c>
      <c r="I74" s="23">
        <v>0.65731642715660743</v>
      </c>
      <c r="J74" s="23">
        <v>1.608916194515543</v>
      </c>
    </row>
    <row r="75" spans="1:10">
      <c r="A75" t="s">
        <v>301</v>
      </c>
      <c r="B75" t="s">
        <v>41</v>
      </c>
      <c r="C75" s="23">
        <v>4.4935764348051004</v>
      </c>
      <c r="D75" s="23">
        <v>0.20665473970279691</v>
      </c>
      <c r="E75" s="32">
        <v>89.6740268412901</v>
      </c>
      <c r="F75" s="38">
        <v>2511.1413749481985</v>
      </c>
      <c r="G75" s="38">
        <v>1244.1568313087985</v>
      </c>
      <c r="H75" s="38">
        <v>2156.9367338713992</v>
      </c>
      <c r="I75" s="23">
        <v>0.66439163083614561</v>
      </c>
      <c r="J75" s="23">
        <v>1.6084527241129358</v>
      </c>
    </row>
    <row r="76" spans="1:10">
      <c r="A76" t="s">
        <v>311</v>
      </c>
      <c r="B76" t="s">
        <v>41</v>
      </c>
      <c r="C76" s="23">
        <v>4.6902750094304597</v>
      </c>
      <c r="D76" s="23">
        <v>0.19253401585620084</v>
      </c>
      <c r="E76" s="32">
        <v>89.585402533258815</v>
      </c>
      <c r="F76" s="38">
        <v>2508.8039799358353</v>
      </c>
      <c r="G76" s="38">
        <v>1272.178381563501</v>
      </c>
      <c r="H76" s="38">
        <v>2508.564591083039</v>
      </c>
      <c r="I76" s="23">
        <v>0.67013243570089898</v>
      </c>
      <c r="J76" s="23">
        <v>1.6317578291430801</v>
      </c>
    </row>
    <row r="77" spans="1:10">
      <c r="A77" t="s">
        <v>312</v>
      </c>
      <c r="B77" t="s">
        <v>41</v>
      </c>
      <c r="C77" s="23">
        <v>4.8530609122987265</v>
      </c>
      <c r="D77" s="23">
        <v>0.17485541828347823</v>
      </c>
      <c r="E77" s="32">
        <v>89.617793658615369</v>
      </c>
      <c r="F77" s="38">
        <v>2463.614343030159</v>
      </c>
      <c r="G77" s="38">
        <v>1266.5740715125605</v>
      </c>
      <c r="H77" s="38">
        <v>2437.0955144140066</v>
      </c>
      <c r="I77" s="23">
        <v>0.65577793845942256</v>
      </c>
      <c r="J77" s="23">
        <v>1.6306988151559303</v>
      </c>
    </row>
    <row r="78" spans="1:10">
      <c r="A78" t="s">
        <v>313</v>
      </c>
      <c r="B78" t="s">
        <v>41</v>
      </c>
      <c r="C78" s="23">
        <v>4.9410892780622637</v>
      </c>
      <c r="D78" s="23">
        <v>0.16727842199731077</v>
      </c>
      <c r="E78" s="32">
        <v>89.804407824665844</v>
      </c>
      <c r="F78" s="38">
        <v>2434.0073395402333</v>
      </c>
      <c r="G78" s="38">
        <v>1260.9697614616198</v>
      </c>
      <c r="H78" s="38">
        <v>2454.2480928145742</v>
      </c>
      <c r="I78" s="23">
        <v>0.6349292800360935</v>
      </c>
      <c r="J78" s="23">
        <v>1.6518004800997976</v>
      </c>
    </row>
    <row r="79" spans="1:10">
      <c r="A79" t="s">
        <v>315</v>
      </c>
      <c r="B79" t="s">
        <v>41</v>
      </c>
      <c r="C79" s="23">
        <v>4.6649876124060778</v>
      </c>
      <c r="D79" s="23">
        <v>0.17418799082960199</v>
      </c>
      <c r="E79" s="32">
        <v>90.101952797672098</v>
      </c>
      <c r="F79" s="38">
        <v>2468.2891330548846</v>
      </c>
      <c r="G79" s="38">
        <v>1208.9297395600292</v>
      </c>
      <c r="H79" s="38">
        <v>2358.4795300780711</v>
      </c>
      <c r="I79" s="23">
        <v>0.62301717322733752</v>
      </c>
      <c r="J79" s="23">
        <v>1.6290813268185815</v>
      </c>
    </row>
    <row r="80" spans="1:10">
      <c r="A80" t="s">
        <v>316</v>
      </c>
      <c r="B80" t="s">
        <v>41</v>
      </c>
      <c r="C80" s="23">
        <v>4.5571109266011813</v>
      </c>
      <c r="D80" s="23">
        <v>0.18865228122909428</v>
      </c>
      <c r="E80" s="32">
        <v>89.945804069470469</v>
      </c>
      <c r="F80" s="38">
        <v>2446.4734462728338</v>
      </c>
      <c r="G80" s="38">
        <v>1230.5463640422283</v>
      </c>
      <c r="H80" s="38">
        <v>2453.533402047884</v>
      </c>
      <c r="I80" s="23">
        <v>0.62834130828267742</v>
      </c>
      <c r="J80" s="23">
        <v>1.632947544118601</v>
      </c>
    </row>
    <row r="81" spans="1:11">
      <c r="A81" t="s">
        <v>321</v>
      </c>
      <c r="B81" t="s">
        <v>41</v>
      </c>
      <c r="C81" s="23">
        <v>4.0450019614281185</v>
      </c>
      <c r="D81" s="23">
        <v>0.18602972940475265</v>
      </c>
      <c r="E81" s="32">
        <v>89.312046006865501</v>
      </c>
      <c r="F81" s="38">
        <v>1946.2709136272417</v>
      </c>
      <c r="G81" s="38">
        <v>1333.8257921238469</v>
      </c>
      <c r="H81" s="38">
        <v>2691.5254273557621</v>
      </c>
      <c r="I81" s="23">
        <v>0.53515119473899309</v>
      </c>
      <c r="J81" s="23">
        <v>1.6682665433411246</v>
      </c>
    </row>
    <row r="82" spans="1:11">
      <c r="A82" t="s">
        <v>322</v>
      </c>
      <c r="B82" t="s">
        <v>41</v>
      </c>
      <c r="C82" s="23">
        <v>4.0251724837605281</v>
      </c>
      <c r="D82" s="23">
        <v>0.18358989681184137</v>
      </c>
      <c r="E82" s="32">
        <v>89.349067413018204</v>
      </c>
      <c r="F82" s="38">
        <v>1939.2587285901541</v>
      </c>
      <c r="G82" s="38">
        <v>1323.4177877435288</v>
      </c>
      <c r="H82" s="38">
        <v>2692.9548088891429</v>
      </c>
      <c r="I82" s="23">
        <v>0.53115593283323104</v>
      </c>
      <c r="J82" s="23">
        <v>1.6605440520981807</v>
      </c>
    </row>
    <row r="83" spans="1:11">
      <c r="A83" t="s">
        <v>324</v>
      </c>
      <c r="B83" t="s">
        <v>41</v>
      </c>
      <c r="C83" s="23">
        <v>4.2514466528115884</v>
      </c>
      <c r="D83" s="23">
        <v>0.16722048243404267</v>
      </c>
      <c r="E83" s="32">
        <v>89.413858813144685</v>
      </c>
      <c r="F83" s="38">
        <v>1987.5648921789802</v>
      </c>
      <c r="G83" s="38">
        <v>1321.0159405788399</v>
      </c>
      <c r="H83" s="38">
        <v>2622.9151137534905</v>
      </c>
      <c r="I83" s="23">
        <v>0.54068314409493445</v>
      </c>
      <c r="J83" s="23">
        <v>1.6672707824419015</v>
      </c>
    </row>
    <row r="84" spans="1:11">
      <c r="A84" t="s">
        <v>325</v>
      </c>
      <c r="B84" t="s">
        <v>41</v>
      </c>
      <c r="C84" s="23">
        <v>3.9885902070234254</v>
      </c>
      <c r="D84" s="23">
        <v>0.17014409747692258</v>
      </c>
      <c r="E84" s="32">
        <v>89.433661005937864</v>
      </c>
      <c r="F84" s="38">
        <v>1974.3196537755925</v>
      </c>
      <c r="G84" s="38">
        <v>1316.2122462494624</v>
      </c>
      <c r="H84" s="38">
        <v>2645.7852182875813</v>
      </c>
      <c r="I84" s="23">
        <v>0.53595665671284098</v>
      </c>
      <c r="J84" s="23">
        <v>1.6652104180106262</v>
      </c>
    </row>
    <row r="85" spans="1:11">
      <c r="A85" t="s">
        <v>329</v>
      </c>
      <c r="B85" t="s">
        <v>41</v>
      </c>
      <c r="C85" s="23">
        <v>4.3172319070731495</v>
      </c>
      <c r="D85" s="23">
        <v>0.16769064028872979</v>
      </c>
      <c r="E85" s="32">
        <v>89.743045546076885</v>
      </c>
      <c r="F85" s="38">
        <v>2465.9517380425218</v>
      </c>
      <c r="G85" s="38">
        <v>1260.1691457400573</v>
      </c>
      <c r="H85" s="38">
        <v>2258.4228227414255</v>
      </c>
      <c r="I85" s="23">
        <v>0.64757618021457519</v>
      </c>
      <c r="J85" s="23">
        <v>1.6425065723837937</v>
      </c>
    </row>
    <row r="86" spans="1:11">
      <c r="A86" t="s">
        <v>330</v>
      </c>
      <c r="B86" t="s">
        <v>41</v>
      </c>
      <c r="C86" s="23">
        <v>4.6831686279954114</v>
      </c>
      <c r="D86" s="23">
        <v>0.16778535752604792</v>
      </c>
      <c r="E86" s="32">
        <v>89.714547448352477</v>
      </c>
      <c r="F86" s="38">
        <v>2479.9761081166976</v>
      </c>
      <c r="G86" s="38">
        <v>1258.5679142969311</v>
      </c>
      <c r="H86" s="38">
        <v>2256.9934412080452</v>
      </c>
      <c r="I86" s="23">
        <v>0.65327599648745061</v>
      </c>
      <c r="J86" s="23">
        <v>1.6354156693176152</v>
      </c>
    </row>
    <row r="87" spans="1:11">
      <c r="A87" t="s">
        <v>331</v>
      </c>
      <c r="B87" t="s">
        <v>41</v>
      </c>
      <c r="C87" s="23">
        <v>4.4364161815605554</v>
      </c>
      <c r="D87" s="23">
        <v>0.18403725331247087</v>
      </c>
      <c r="E87" s="32">
        <v>89.708671943700452</v>
      </c>
      <c r="F87" s="38">
        <v>2489.3256881661482</v>
      </c>
      <c r="G87" s="38">
        <v>1260.1691457400573</v>
      </c>
      <c r="H87" s="38">
        <v>2294.8720518426317</v>
      </c>
      <c r="I87" s="23">
        <v>0.65615642486774373</v>
      </c>
      <c r="J87" s="23">
        <v>1.6379926871836081</v>
      </c>
    </row>
    <row r="88" spans="1:11">
      <c r="A88" t="s">
        <v>1024</v>
      </c>
      <c r="B88" t="s">
        <v>41</v>
      </c>
      <c r="C88" s="23">
        <v>5.3558869196242682</v>
      </c>
      <c r="D88" s="23">
        <v>0.17969029946265999</v>
      </c>
      <c r="E88" s="32">
        <v>89.672066360185582</v>
      </c>
      <c r="F88" s="38">
        <v>2513.4787699605613</v>
      </c>
      <c r="G88" s="38">
        <v>1236.1506740931691</v>
      </c>
      <c r="H88" s="38">
        <v>2302.7336502762255</v>
      </c>
      <c r="I88" s="23">
        <v>0.66515085309552524</v>
      </c>
      <c r="J88" s="23">
        <v>1.595697037144457</v>
      </c>
      <c r="K88" t="s">
        <v>1002</v>
      </c>
    </row>
    <row r="89" spans="1:11">
      <c r="A89" t="s">
        <v>1025</v>
      </c>
      <c r="B89" t="s">
        <v>41</v>
      </c>
      <c r="C89" s="23">
        <v>5.0478578437259136</v>
      </c>
      <c r="D89" s="23">
        <v>0.18610205364141152</v>
      </c>
      <c r="E89" s="32">
        <v>87.16790996954299</v>
      </c>
      <c r="F89" s="38">
        <v>2222.0835250860259</v>
      </c>
      <c r="G89" s="38">
        <v>1460.3230761307902</v>
      </c>
      <c r="H89" s="38">
        <v>2229.1205013071221</v>
      </c>
      <c r="I89" s="23">
        <v>0.75160526605692946</v>
      </c>
      <c r="J89" s="23">
        <v>1.5355008162163502</v>
      </c>
      <c r="K89" t="s">
        <v>1002</v>
      </c>
    </row>
    <row r="90" spans="1:11">
      <c r="A90" t="s">
        <v>1026</v>
      </c>
      <c r="B90" t="s">
        <v>41</v>
      </c>
      <c r="C90" s="23">
        <v>5.2822860605887927</v>
      </c>
      <c r="D90" s="23">
        <v>0.18296187101184286</v>
      </c>
      <c r="E90" s="32">
        <v>81.690185154835746</v>
      </c>
      <c r="F90" s="38">
        <v>1526.3189430727648</v>
      </c>
      <c r="G90" s="38">
        <v>2064.7879459108053</v>
      </c>
      <c r="H90" s="38">
        <v>2184.0949830056315</v>
      </c>
      <c r="I90" s="23">
        <v>0.78604613446228522</v>
      </c>
      <c r="J90" s="23">
        <v>1.5513573063860941</v>
      </c>
      <c r="K90" t="s">
        <v>1002</v>
      </c>
    </row>
    <row r="91" spans="1:11">
      <c r="A91" t="s">
        <v>345</v>
      </c>
      <c r="B91" t="s">
        <v>41</v>
      </c>
      <c r="C91" s="23">
        <v>4.4508169931806441</v>
      </c>
      <c r="D91" s="23">
        <v>0.17642092367345089</v>
      </c>
      <c r="E91" s="32">
        <v>87.856378951578648</v>
      </c>
      <c r="F91" s="38">
        <v>1942.375255273304</v>
      </c>
      <c r="G91" s="38">
        <v>1450.7156874720351</v>
      </c>
      <c r="H91" s="38">
        <v>2552.1607278511487</v>
      </c>
      <c r="I91" s="23">
        <v>0.61687435123952261</v>
      </c>
      <c r="J91" s="23">
        <v>1.6053024928879331</v>
      </c>
    </row>
    <row r="92" spans="1:11">
      <c r="A92" t="s">
        <v>346</v>
      </c>
      <c r="B92" t="s">
        <v>41</v>
      </c>
      <c r="C92" s="23">
        <v>4.2994717821030637</v>
      </c>
      <c r="D92" s="23">
        <v>0.1756592627215792</v>
      </c>
      <c r="E92" s="32">
        <v>87.734765179506141</v>
      </c>
      <c r="F92" s="38">
        <v>1923.6760951744034</v>
      </c>
      <c r="G92" s="38">
        <v>1464.3261547386053</v>
      </c>
      <c r="H92" s="38">
        <v>2529.2906233170579</v>
      </c>
      <c r="I92" s="23">
        <v>0.61790935062711649</v>
      </c>
      <c r="J92" s="23">
        <v>1.6059833169758782</v>
      </c>
    </row>
    <row r="93" spans="1:11">
      <c r="A93" t="s">
        <v>347</v>
      </c>
      <c r="B93" t="s">
        <v>41</v>
      </c>
      <c r="C93" s="23">
        <v>4.5575116684194024</v>
      </c>
      <c r="D93" s="23">
        <v>0.1677300995370497</v>
      </c>
      <c r="E93" s="32">
        <v>86.566824912425531</v>
      </c>
      <c r="F93" s="38">
        <v>1771.7454193708354</v>
      </c>
      <c r="G93" s="38">
        <v>1607.6363688983699</v>
      </c>
      <c r="H93" s="38">
        <v>2675.0875397218847</v>
      </c>
      <c r="I93" s="23">
        <v>0.63170916099301</v>
      </c>
      <c r="J93" s="23">
        <v>1.6151522807314349</v>
      </c>
    </row>
    <row r="94" spans="1:11">
      <c r="A94" t="s">
        <v>348</v>
      </c>
      <c r="B94" t="s">
        <v>41</v>
      </c>
      <c r="C94" s="23">
        <v>4.9348283239411828</v>
      </c>
      <c r="D94" s="23">
        <v>0.20360656920991202</v>
      </c>
      <c r="E94" s="32">
        <v>86.536408695524841</v>
      </c>
      <c r="F94" s="38">
        <v>1718.7644657572837</v>
      </c>
      <c r="G94" s="38">
        <v>1623.6486833296287</v>
      </c>
      <c r="H94" s="38">
        <v>2552.8754186178394</v>
      </c>
      <c r="I94" s="23">
        <v>0.61442246783075516</v>
      </c>
      <c r="J94" s="23">
        <v>1.628340129187257</v>
      </c>
    </row>
    <row r="95" spans="1:11">
      <c r="A95" t="s">
        <v>1027</v>
      </c>
      <c r="B95" t="s">
        <v>41</v>
      </c>
      <c r="C95" s="23">
        <v>4.1438353739198579</v>
      </c>
      <c r="D95" s="23">
        <v>0.18447817255858412</v>
      </c>
      <c r="E95" s="32">
        <v>90.267567767136953</v>
      </c>
      <c r="F95" s="38">
        <v>2748.7765345383941</v>
      </c>
      <c r="G95" s="38">
        <v>1184.1106521915783</v>
      </c>
      <c r="H95" s="38">
        <v>2618.6269691533494</v>
      </c>
      <c r="I95" s="23">
        <v>0.68095396392315011</v>
      </c>
      <c r="J95" s="23">
        <v>1.6200036926713712</v>
      </c>
    </row>
    <row r="96" spans="1:11">
      <c r="A96" t="s">
        <v>359</v>
      </c>
      <c r="B96" t="s">
        <v>41</v>
      </c>
      <c r="C96" s="23">
        <v>4.1166472812691977</v>
      </c>
      <c r="D96" s="23">
        <v>0.19808722346313618</v>
      </c>
      <c r="E96" s="32">
        <v>90.311037923388113</v>
      </c>
      <c r="F96" s="38">
        <v>2682.5503425214547</v>
      </c>
      <c r="G96" s="38">
        <v>1161.6934119878163</v>
      </c>
      <c r="H96" s="38">
        <v>2530.7200048504392</v>
      </c>
      <c r="I96" s="23">
        <v>0.66126109712767944</v>
      </c>
      <c r="J96" s="23">
        <v>1.5991980761846487</v>
      </c>
    </row>
    <row r="97" spans="1:10">
      <c r="A97" t="s">
        <v>361</v>
      </c>
      <c r="B97" t="s">
        <v>41</v>
      </c>
      <c r="C97" s="23">
        <v>3.9028104920131432</v>
      </c>
      <c r="D97" s="23">
        <v>0.19281297742369027</v>
      </c>
      <c r="E97" s="32">
        <v>90.509484165907608</v>
      </c>
      <c r="F97" s="38">
        <v>2371.6768058772309</v>
      </c>
      <c r="G97" s="38">
        <v>1192.1168094072077</v>
      </c>
      <c r="H97" s="38">
        <v>2619.3416599200391</v>
      </c>
      <c r="I97" s="23">
        <v>0.57139956387627955</v>
      </c>
      <c r="J97" s="23">
        <v>1.6692107728936461</v>
      </c>
    </row>
    <row r="98" spans="1:10">
      <c r="A98" t="s">
        <v>362</v>
      </c>
      <c r="B98" t="s">
        <v>41</v>
      </c>
      <c r="C98" s="23">
        <v>3.7930864243110896</v>
      </c>
      <c r="D98" s="23">
        <v>0.17556549499981081</v>
      </c>
      <c r="E98" s="32">
        <v>90.626308066424244</v>
      </c>
      <c r="F98" s="38">
        <v>2338.1741440333676</v>
      </c>
      <c r="G98" s="38">
        <v>1155.2884862153128</v>
      </c>
      <c r="H98" s="38">
        <v>2531.4346956171298</v>
      </c>
      <c r="I98" s="23">
        <v>0.5556763481252307</v>
      </c>
      <c r="J98" s="23">
        <v>1.6405521824245191</v>
      </c>
    </row>
    <row r="99" spans="1:10">
      <c r="A99" t="s">
        <v>363</v>
      </c>
      <c r="B99" t="s">
        <v>41</v>
      </c>
      <c r="C99" s="23">
        <v>4.0758321511983082</v>
      </c>
      <c r="D99" s="23">
        <v>0.16982756903273913</v>
      </c>
      <c r="E99" s="32">
        <v>90.638042811143478</v>
      </c>
      <c r="F99" s="38">
        <v>2301.5549555063535</v>
      </c>
      <c r="G99" s="38">
        <v>1159.2915648231274</v>
      </c>
      <c r="H99" s="38">
        <v>2529.2906233170579</v>
      </c>
      <c r="I99" s="23">
        <v>0.54621818005840883</v>
      </c>
      <c r="J99" s="23">
        <v>1.648456575391267</v>
      </c>
    </row>
    <row r="100" spans="1:10">
      <c r="A100" t="s">
        <v>368</v>
      </c>
      <c r="B100" t="s">
        <v>41</v>
      </c>
      <c r="C100" s="23">
        <v>4.5757743947992733</v>
      </c>
      <c r="D100" s="23">
        <v>0.20244907931611941</v>
      </c>
      <c r="E100" s="32">
        <v>88.654230294240705</v>
      </c>
      <c r="F100" s="38">
        <v>1656.433932094282</v>
      </c>
      <c r="G100" s="38">
        <v>1390.6695083548152</v>
      </c>
      <c r="H100" s="38">
        <v>2516.4261895166328</v>
      </c>
      <c r="I100" s="23">
        <v>0.48707662582920846</v>
      </c>
      <c r="J100" s="23">
        <v>1.6423477567391316</v>
      </c>
    </row>
    <row r="101" spans="1:10">
      <c r="A101" t="s">
        <v>369</v>
      </c>
      <c r="B101" t="s">
        <v>41</v>
      </c>
      <c r="C101" s="23">
        <v>4.4229354976321886</v>
      </c>
      <c r="D101" s="23">
        <v>0.19216073615303753</v>
      </c>
      <c r="E101" s="32">
        <v>88.51786307638929</v>
      </c>
      <c r="F101" s="38">
        <v>1642.409562020106</v>
      </c>
      <c r="G101" s="38">
        <v>1399.4762812920073</v>
      </c>
      <c r="H101" s="38">
        <v>2522.8584064168454</v>
      </c>
      <c r="I101" s="23">
        <v>0.48951041354570618</v>
      </c>
      <c r="J101" s="23">
        <v>1.6329019960548925</v>
      </c>
    </row>
    <row r="102" spans="1:10">
      <c r="A102" t="s">
        <v>371</v>
      </c>
      <c r="B102" t="s">
        <v>41</v>
      </c>
      <c r="C102" s="23">
        <v>4.2765506237462176</v>
      </c>
      <c r="D102" s="23">
        <v>0.17313253727325362</v>
      </c>
      <c r="E102" s="32">
        <v>88.036678594460469</v>
      </c>
      <c r="F102" s="38">
        <v>1539.5641814761527</v>
      </c>
      <c r="G102" s="38">
        <v>1469.9304647895456</v>
      </c>
      <c r="H102" s="38">
        <v>2629.3473306537039</v>
      </c>
      <c r="I102" s="23">
        <v>0.48070051748412868</v>
      </c>
      <c r="J102" s="23">
        <v>1.6506297470814144</v>
      </c>
    </row>
    <row r="103" spans="1:10">
      <c r="A103" t="s">
        <v>372</v>
      </c>
      <c r="B103" t="s">
        <v>41</v>
      </c>
      <c r="C103" s="23">
        <v>4.6702735786037284</v>
      </c>
      <c r="D103" s="23">
        <v>0.19609492722398758</v>
      </c>
      <c r="E103" s="32">
        <v>87.842279564082759</v>
      </c>
      <c r="F103" s="38">
        <v>1530.2146014267025</v>
      </c>
      <c r="G103" s="38">
        <v>1499.5532464873741</v>
      </c>
      <c r="H103" s="38">
        <v>2602.9037722861622</v>
      </c>
      <c r="I103" s="23">
        <v>0.48661956567127346</v>
      </c>
      <c r="J103" s="23">
        <v>1.6567079011598587</v>
      </c>
    </row>
    <row r="104" spans="1:10">
      <c r="A104" t="s">
        <v>379</v>
      </c>
      <c r="B104" t="s">
        <v>41</v>
      </c>
      <c r="C104" s="23">
        <v>4.2141124261984508</v>
      </c>
      <c r="D104" s="23">
        <v>0.16986074500785753</v>
      </c>
      <c r="E104" s="32">
        <v>88.203719706105289</v>
      </c>
      <c r="F104" s="38">
        <v>1901.081276721565</v>
      </c>
      <c r="G104" s="38">
        <v>1541.9858797302095</v>
      </c>
      <c r="H104" s="38">
        <v>2727.2599656902785</v>
      </c>
      <c r="I104" s="23">
        <v>0.58418114736340532</v>
      </c>
      <c r="J104" s="23">
        <v>1.7526390124170563</v>
      </c>
    </row>
    <row r="105" spans="1:10">
      <c r="A105" t="s">
        <v>380</v>
      </c>
      <c r="B105" t="s">
        <v>41</v>
      </c>
      <c r="C105" s="23">
        <v>4.4219386775469616</v>
      </c>
      <c r="D105" s="23">
        <v>0.1931683110652149</v>
      </c>
      <c r="E105" s="32">
        <v>88.434784973529517</v>
      </c>
      <c r="F105" s="38">
        <v>1897.1856183676273</v>
      </c>
      <c r="G105" s="38">
        <v>1451.5163031935979</v>
      </c>
      <c r="H105" s="38">
        <v>2653.6468167211751</v>
      </c>
      <c r="I105" s="23">
        <v>0.57007117415544273</v>
      </c>
      <c r="J105" s="23">
        <v>1.6841974102803809</v>
      </c>
    </row>
    <row r="106" spans="1:10">
      <c r="A106" t="s">
        <v>381</v>
      </c>
      <c r="B106" t="s">
        <v>41</v>
      </c>
      <c r="C106" s="23">
        <v>4.4827326378347152</v>
      </c>
      <c r="D106" s="23">
        <v>0.17447789546170706</v>
      </c>
      <c r="E106" s="32">
        <v>88.424919023186249</v>
      </c>
      <c r="F106" s="38">
        <v>1897.1856183676273</v>
      </c>
      <c r="G106" s="38">
        <v>1435.5039887623391</v>
      </c>
      <c r="H106" s="38">
        <v>2655.7908890212457</v>
      </c>
      <c r="I106" s="23">
        <v>0.57062114494556537</v>
      </c>
      <c r="J106" s="23">
        <v>1.6639674673398119</v>
      </c>
    </row>
    <row r="107" spans="1:10">
      <c r="C107" s="23"/>
      <c r="D107" s="23"/>
      <c r="E107" s="32"/>
      <c r="F107" s="38"/>
      <c r="G107" s="38"/>
      <c r="H107" s="38"/>
      <c r="I107" s="23"/>
      <c r="J107" s="23"/>
    </row>
    <row r="108" spans="1:10">
      <c r="A108" t="s">
        <v>386</v>
      </c>
      <c r="B108" t="s">
        <v>901</v>
      </c>
      <c r="C108" s="23">
        <v>4.8504971483210566</v>
      </c>
      <c r="D108" s="23">
        <v>0.16837792867597046</v>
      </c>
      <c r="E108" s="32">
        <v>89.456714859573623</v>
      </c>
      <c r="F108" s="38">
        <v>2654.5016023731032</v>
      </c>
      <c r="G108" s="38">
        <v>1260.9697614616198</v>
      </c>
      <c r="H108" s="38">
        <v>2265.5697304083287</v>
      </c>
      <c r="I108" s="23">
        <v>0.71884402678249326</v>
      </c>
      <c r="J108" s="23">
        <v>1.5973151353938668</v>
      </c>
    </row>
    <row r="109" spans="1:10">
      <c r="A109" t="s">
        <v>387</v>
      </c>
      <c r="B109" t="s">
        <v>901</v>
      </c>
      <c r="C109" s="23">
        <v>4.7752496189634215</v>
      </c>
      <c r="D109" s="23">
        <v>0.17597301392921968</v>
      </c>
      <c r="E109" s="32">
        <v>89.461192151186125</v>
      </c>
      <c r="F109" s="38">
        <v>2644.3728906528654</v>
      </c>
      <c r="G109" s="38">
        <v>1268.1753029556864</v>
      </c>
      <c r="H109" s="38">
        <v>2210.5385413731738</v>
      </c>
      <c r="I109" s="23">
        <v>0.71576123071678899</v>
      </c>
      <c r="J109" s="23">
        <v>1.606869841135721</v>
      </c>
    </row>
    <row r="110" spans="1:10">
      <c r="A110" t="s">
        <v>389</v>
      </c>
      <c r="B110" t="s">
        <v>901</v>
      </c>
      <c r="C110" s="23">
        <v>4.0094732056696358</v>
      </c>
      <c r="D110" s="23">
        <v>0.17471161150700615</v>
      </c>
      <c r="E110" s="32">
        <v>88.806940999945951</v>
      </c>
      <c r="F110" s="38">
        <v>2880.4497869014854</v>
      </c>
      <c r="G110" s="38">
        <v>1340.2307178963504</v>
      </c>
      <c r="H110" s="38">
        <v>2228.405810540432</v>
      </c>
      <c r="I110" s="23">
        <v>0.83416288173558018</v>
      </c>
      <c r="J110" s="23">
        <v>1.6034317214815423</v>
      </c>
    </row>
    <row r="111" spans="1:10">
      <c r="A111" t="s">
        <v>390</v>
      </c>
      <c r="B111" t="s">
        <v>901</v>
      </c>
      <c r="C111" s="23">
        <v>4.6185771920434542</v>
      </c>
      <c r="D111" s="23">
        <v>0.19171143031493004</v>
      </c>
      <c r="E111" s="32">
        <v>88.984819127665943</v>
      </c>
      <c r="F111" s="38">
        <v>2807.211409847459</v>
      </c>
      <c r="G111" s="38">
        <v>1321.8165563004027</v>
      </c>
      <c r="H111" s="38">
        <v>2181.2362199388704</v>
      </c>
      <c r="I111" s="23">
        <v>0.79843487993272844</v>
      </c>
      <c r="J111" s="23">
        <v>1.6077151262382428</v>
      </c>
    </row>
    <row r="112" spans="1:10">
      <c r="A112" t="s">
        <v>393</v>
      </c>
      <c r="B112" t="s">
        <v>901</v>
      </c>
      <c r="C112" s="23">
        <v>4.9451451350658715</v>
      </c>
      <c r="D112" s="23">
        <v>0.18188693824966803</v>
      </c>
      <c r="E112" s="32">
        <v>88.771335002060908</v>
      </c>
      <c r="F112" s="38">
        <v>2727.7399794271309</v>
      </c>
      <c r="G112" s="38">
        <v>1309.8073204769587</v>
      </c>
      <c r="H112" s="38">
        <v>2302.7336502762255</v>
      </c>
      <c r="I112" s="23">
        <v>0.79276964512611048</v>
      </c>
      <c r="J112" s="23">
        <v>1.5628913833942517</v>
      </c>
    </row>
    <row r="113" spans="1:10">
      <c r="A113" t="s">
        <v>394</v>
      </c>
      <c r="B113" t="s">
        <v>901</v>
      </c>
      <c r="C113" s="23">
        <v>5.277565767584818</v>
      </c>
      <c r="D113" s="23">
        <v>0.2010754152832803</v>
      </c>
      <c r="E113" s="32">
        <v>88.71799081378974</v>
      </c>
      <c r="F113" s="38">
        <v>2726.9608477563429</v>
      </c>
      <c r="G113" s="38">
        <v>1333.8257921238469</v>
      </c>
      <c r="H113" s="38">
        <v>2302.7336502762255</v>
      </c>
      <c r="I113" s="23">
        <v>0.79678715397429511</v>
      </c>
      <c r="J113" s="23">
        <v>1.5824217152641096</v>
      </c>
    </row>
    <row r="114" spans="1:10">
      <c r="A114" t="s">
        <v>398</v>
      </c>
      <c r="B114" t="s">
        <v>901</v>
      </c>
      <c r="C114" s="23">
        <v>5.496245955800859</v>
      </c>
      <c r="D114" s="23">
        <v>0.16894717379794147</v>
      </c>
      <c r="E114" s="32">
        <v>88.514300075956726</v>
      </c>
      <c r="F114" s="38">
        <v>2815.0027265553344</v>
      </c>
      <c r="G114" s="38">
        <v>1331.4239449591582</v>
      </c>
      <c r="H114" s="38">
        <v>2161.9395692382313</v>
      </c>
      <c r="I114" s="23">
        <v>0.83928897045807482</v>
      </c>
      <c r="J114" s="23">
        <v>1.553188958857048</v>
      </c>
    </row>
    <row r="115" spans="1:10">
      <c r="A115" t="s">
        <v>400</v>
      </c>
      <c r="B115" t="s">
        <v>901</v>
      </c>
      <c r="C115" s="23">
        <v>5.5759470727964064</v>
      </c>
      <c r="D115" s="23">
        <v>0.19402030362271211</v>
      </c>
      <c r="E115" s="32">
        <v>88.549281229421325</v>
      </c>
      <c r="F115" s="38">
        <v>2799.4200931395835</v>
      </c>
      <c r="G115" s="38">
        <v>1322.6171720219659</v>
      </c>
      <c r="H115" s="38">
        <v>2081.8942033689154</v>
      </c>
      <c r="I115" s="23">
        <v>0.83177230067222274</v>
      </c>
      <c r="J115" s="23">
        <v>1.5492087375294765</v>
      </c>
    </row>
    <row r="116" spans="1:10">
      <c r="A116" t="s">
        <v>406</v>
      </c>
      <c r="B116" t="s">
        <v>901</v>
      </c>
      <c r="C116" s="23">
        <v>4.8338281992297416</v>
      </c>
      <c r="D116" s="23">
        <v>0.17785829550858714</v>
      </c>
      <c r="E116" s="32">
        <v>89.025927263479318</v>
      </c>
      <c r="F116" s="38">
        <v>2861.7506268025854</v>
      </c>
      <c r="G116" s="38">
        <v>1313.8103990847735</v>
      </c>
      <c r="H116" s="38">
        <v>2183.3802922389414</v>
      </c>
      <c r="I116" s="23">
        <v>0.81053502243205255</v>
      </c>
      <c r="J116" s="23">
        <v>1.6053840561380253</v>
      </c>
    </row>
    <row r="117" spans="1:10">
      <c r="A117" t="s">
        <v>407</v>
      </c>
      <c r="B117" t="s">
        <v>901</v>
      </c>
      <c r="C117" s="23">
        <v>5.2524257490039048</v>
      </c>
      <c r="D117" s="23">
        <v>0.18546372071149458</v>
      </c>
      <c r="E117" s="32">
        <v>89.004266199422403</v>
      </c>
      <c r="F117" s="38">
        <v>2850.84278341156</v>
      </c>
      <c r="G117" s="38">
        <v>1326.6202506297805</v>
      </c>
      <c r="H117" s="38">
        <v>2181.2362199388704</v>
      </c>
      <c r="I117" s="23">
        <v>0.80923625384491937</v>
      </c>
      <c r="J117" s="23">
        <v>1.6175645716244218</v>
      </c>
    </row>
    <row r="118" spans="1:10">
      <c r="A118" t="s">
        <v>408</v>
      </c>
      <c r="B118" t="s">
        <v>901</v>
      </c>
      <c r="C118" s="23">
        <v>5.6327556459749246</v>
      </c>
      <c r="D118" s="23">
        <v>0.23975969215574175</v>
      </c>
      <c r="E118" s="32">
        <v>88.475171831319756</v>
      </c>
      <c r="F118" s="38">
        <v>2659.9555240686159</v>
      </c>
      <c r="G118" s="38">
        <v>1376.2584253666823</v>
      </c>
      <c r="H118" s="38">
        <v>2276.2900919086837</v>
      </c>
      <c r="I118" s="23">
        <v>0.79611551750653198</v>
      </c>
      <c r="J118" s="23">
        <v>1.6031797539072188</v>
      </c>
    </row>
    <row r="119" spans="1:10">
      <c r="A119" t="s">
        <v>410</v>
      </c>
      <c r="B119" t="s">
        <v>901</v>
      </c>
      <c r="C119" s="23">
        <v>4.825148128783237</v>
      </c>
      <c r="D119" s="23">
        <v>0.21251535314598347</v>
      </c>
      <c r="E119" s="32">
        <v>88.507096202325201</v>
      </c>
      <c r="F119" s="38">
        <v>2601.520648759551</v>
      </c>
      <c r="G119" s="38">
        <v>1373.0559624804307</v>
      </c>
      <c r="H119" s="38">
        <v>2224.11766594029</v>
      </c>
      <c r="I119" s="23">
        <v>0.77618925472734734</v>
      </c>
      <c r="J119" s="23">
        <v>1.6024527707229144</v>
      </c>
    </row>
    <row r="120" spans="1:10">
      <c r="C120" s="23"/>
      <c r="D120" s="23"/>
      <c r="E120" s="32"/>
      <c r="F120" s="38"/>
      <c r="G120" s="38"/>
      <c r="H120" s="38"/>
      <c r="I120" s="23"/>
      <c r="J120" s="23"/>
    </row>
    <row r="121" spans="1:10">
      <c r="A121" t="s">
        <v>411</v>
      </c>
      <c r="B121" t="s">
        <v>902</v>
      </c>
      <c r="C121" s="23">
        <v>4.2683726808414679</v>
      </c>
      <c r="D121" s="23">
        <v>0.16143551507607284</v>
      </c>
      <c r="E121" s="32">
        <v>86.409505983711469</v>
      </c>
      <c r="F121" s="38">
        <v>1665.783512143732</v>
      </c>
      <c r="G121" s="38">
        <v>1595.627133074926</v>
      </c>
      <c r="H121" s="38">
        <v>2378.4908715453998</v>
      </c>
      <c r="I121" s="23">
        <v>0.60197845842890463</v>
      </c>
      <c r="J121" s="23">
        <v>1.5856271823243115</v>
      </c>
    </row>
    <row r="122" spans="1:10">
      <c r="A122" t="s">
        <v>412</v>
      </c>
      <c r="B122" t="s">
        <v>902</v>
      </c>
      <c r="C122" s="23">
        <v>4.28366348562579</v>
      </c>
      <c r="D122" s="23">
        <v>0.1449287808770518</v>
      </c>
      <c r="E122" s="32">
        <v>86.45311198736718</v>
      </c>
      <c r="F122" s="38">
        <v>1627.6060602751431</v>
      </c>
      <c r="G122" s="38">
        <v>1580.4154343652301</v>
      </c>
      <c r="H122" s="38">
        <v>2382.7790161455418</v>
      </c>
      <c r="I122" s="23">
        <v>0.58599900406078931</v>
      </c>
      <c r="J122" s="23">
        <v>1.5759277985321205</v>
      </c>
    </row>
    <row r="123" spans="1:10">
      <c r="A123" t="s">
        <v>413</v>
      </c>
      <c r="B123" t="s">
        <v>902</v>
      </c>
      <c r="C123" s="23">
        <v>4.1106588412878713</v>
      </c>
      <c r="D123" s="23">
        <v>0.19791174370743395</v>
      </c>
      <c r="E123" s="32">
        <v>86.487192612961522</v>
      </c>
      <c r="F123" s="38">
        <v>1635.3973769830186</v>
      </c>
      <c r="G123" s="38">
        <v>1601.2314431258667</v>
      </c>
      <c r="H123" s="38">
        <v>2372.0586546451868</v>
      </c>
      <c r="I123" s="23">
        <v>0.58709144637250832</v>
      </c>
      <c r="J123" s="23">
        <v>1.6023730394616638</v>
      </c>
    </row>
    <row r="124" spans="1:10">
      <c r="A124" t="s">
        <v>423</v>
      </c>
      <c r="B124" t="s">
        <v>902</v>
      </c>
      <c r="C124" s="23">
        <v>3.5221049049025051</v>
      </c>
      <c r="D124" s="23">
        <v>0.14442162186964627</v>
      </c>
      <c r="E124" s="32">
        <v>85.59634746012874</v>
      </c>
      <c r="F124" s="38">
        <v>2158.9738597522364</v>
      </c>
      <c r="G124" s="38">
        <v>1549.1914212242759</v>
      </c>
      <c r="H124" s="38">
        <v>2159.7954969381608</v>
      </c>
      <c r="I124" s="23">
        <v>0.83474429048224963</v>
      </c>
      <c r="J124" s="23">
        <v>1.4546173553642796</v>
      </c>
    </row>
    <row r="125" spans="1:10">
      <c r="A125" t="s">
        <v>424</v>
      </c>
      <c r="B125" t="s">
        <v>902</v>
      </c>
      <c r="C125" s="23">
        <v>3.7190041331625046</v>
      </c>
      <c r="D125" s="23">
        <v>0.17677975047468131</v>
      </c>
      <c r="E125" s="32">
        <v>85.691793288982694</v>
      </c>
      <c r="F125" s="38">
        <v>2120.01727621286</v>
      </c>
      <c r="G125" s="38">
        <v>1561.2006570477199</v>
      </c>
      <c r="H125" s="38">
        <v>2102.6202356029348</v>
      </c>
      <c r="I125" s="23">
        <v>0.81334358228907067</v>
      </c>
      <c r="J125" s="23">
        <v>1.4798152615725528</v>
      </c>
    </row>
    <row r="126" spans="1:10">
      <c r="A126" t="s">
        <v>425</v>
      </c>
      <c r="B126" t="s">
        <v>902</v>
      </c>
      <c r="C126" s="23">
        <v>3.6611741848814847</v>
      </c>
      <c r="D126" s="23">
        <v>0.18784664810181867</v>
      </c>
      <c r="E126" s="32">
        <v>85.70696287460548</v>
      </c>
      <c r="F126" s="38">
        <v>2088.0728777105719</v>
      </c>
      <c r="G126" s="38">
        <v>1557.1975784399053</v>
      </c>
      <c r="H126" s="38">
        <v>2108.3377617364572</v>
      </c>
      <c r="I126" s="23">
        <v>0.80009717736876929</v>
      </c>
      <c r="J126" s="23">
        <v>1.4779591705749071</v>
      </c>
    </row>
    <row r="127" spans="1:10">
      <c r="A127" t="s">
        <v>435</v>
      </c>
      <c r="B127" t="s">
        <v>902</v>
      </c>
      <c r="C127" s="23">
        <v>4.4468201452336276</v>
      </c>
      <c r="D127" s="23">
        <v>0.17552890322605155</v>
      </c>
      <c r="E127" s="32">
        <v>85.731916642026619</v>
      </c>
      <c r="F127" s="38">
        <v>2131.704251274673</v>
      </c>
      <c r="G127" s="38">
        <v>1520.3692552480102</v>
      </c>
      <c r="H127" s="38">
        <v>2119.7728140035019</v>
      </c>
      <c r="I127" s="23">
        <v>0.81515223960754213</v>
      </c>
      <c r="J127" s="23">
        <v>1.4415266174119168</v>
      </c>
    </row>
    <row r="128" spans="1:10">
      <c r="A128" t="s">
        <v>436</v>
      </c>
      <c r="B128" t="s">
        <v>902</v>
      </c>
      <c r="C128" s="23">
        <v>4.0873383404676895</v>
      </c>
      <c r="D128" s="23">
        <v>0.14702494494252019</v>
      </c>
      <c r="E128" s="32">
        <v>85.741048228822109</v>
      </c>
      <c r="F128" s="38">
        <v>2107.5511694802594</v>
      </c>
      <c r="G128" s="38">
        <v>1526.7741810205139</v>
      </c>
      <c r="H128" s="38">
        <v>2109.0524525031474</v>
      </c>
      <c r="I128" s="23">
        <v>0.80531466719868283</v>
      </c>
      <c r="J128" s="23">
        <v>1.4490197347383076</v>
      </c>
    </row>
    <row r="129" spans="1:10">
      <c r="A129" t="s">
        <v>442</v>
      </c>
      <c r="B129" t="s">
        <v>902</v>
      </c>
      <c r="C129" s="23">
        <v>4.0080267867256003</v>
      </c>
      <c r="D129" s="23">
        <v>0.14514686694712611</v>
      </c>
      <c r="E129" s="32">
        <v>89.449418764719923</v>
      </c>
      <c r="F129" s="38">
        <v>2777.6044063575323</v>
      </c>
      <c r="G129" s="38">
        <v>1165.6964905956308</v>
      </c>
      <c r="H129" s="38">
        <v>1854.6225395613922</v>
      </c>
      <c r="I129" s="23">
        <v>0.75276241199378324</v>
      </c>
      <c r="J129" s="23">
        <v>1.4779242512124444</v>
      </c>
    </row>
    <row r="130" spans="1:10">
      <c r="A130" t="s">
        <v>446</v>
      </c>
      <c r="B130" t="s">
        <v>902</v>
      </c>
      <c r="C130" s="23">
        <v>3.9314876019409808</v>
      </c>
      <c r="D130" s="23">
        <v>0.14665984701066553</v>
      </c>
      <c r="E130" s="32">
        <v>89.401026253614674</v>
      </c>
      <c r="F130" s="38">
        <v>2760.4635096002071</v>
      </c>
      <c r="G130" s="38">
        <v>1161.6934119878163</v>
      </c>
      <c r="H130" s="38">
        <v>1918.9447085635213</v>
      </c>
      <c r="I130" s="23">
        <v>0.7519552445549299</v>
      </c>
      <c r="J130" s="23">
        <v>1.4642055159376912</v>
      </c>
    </row>
    <row r="131" spans="1:10">
      <c r="A131" t="s">
        <v>459</v>
      </c>
      <c r="B131" t="s">
        <v>902</v>
      </c>
      <c r="C131" s="23">
        <v>3.8798077185629904</v>
      </c>
      <c r="D131" s="23">
        <v>0.15445004318816821</v>
      </c>
      <c r="E131" s="32">
        <v>87.526787356946684</v>
      </c>
      <c r="F131" s="38">
        <v>2226.758315110751</v>
      </c>
      <c r="G131" s="38">
        <v>1338.6294864532244</v>
      </c>
      <c r="H131" s="38">
        <v>2089.0411110358186</v>
      </c>
      <c r="I131" s="23">
        <v>0.72912013343542603</v>
      </c>
      <c r="J131" s="23">
        <v>1.4436601726980138</v>
      </c>
    </row>
    <row r="132" spans="1:10">
      <c r="A132" t="s">
        <v>460</v>
      </c>
      <c r="B132" t="s">
        <v>902</v>
      </c>
      <c r="C132" s="23">
        <v>4.4111730113196339</v>
      </c>
      <c r="D132" s="23">
        <v>0.1785198593576218</v>
      </c>
      <c r="E132" s="32">
        <v>87.49455452298912</v>
      </c>
      <c r="F132" s="38">
        <v>2228.3165784523262</v>
      </c>
      <c r="G132" s="38">
        <v>1337.8288707316615</v>
      </c>
      <c r="H132" s="38">
        <v>2077.6060587687734</v>
      </c>
      <c r="I132" s="23">
        <v>0.73178533848497496</v>
      </c>
      <c r="J132" s="23">
        <v>1.4387563056597075</v>
      </c>
    </row>
    <row r="133" spans="1:10">
      <c r="A133" t="s">
        <v>461</v>
      </c>
      <c r="B133" t="s">
        <v>902</v>
      </c>
      <c r="C133" s="23">
        <v>4.1538781724479197</v>
      </c>
      <c r="D133" s="23">
        <v>0.15337588616029846</v>
      </c>
      <c r="E133" s="32">
        <v>87.515300400503079</v>
      </c>
      <c r="F133" s="38">
        <v>2232.9913684770513</v>
      </c>
      <c r="G133" s="38">
        <v>1322.6171720219659</v>
      </c>
      <c r="H133" s="38">
        <v>2092.61456486927</v>
      </c>
      <c r="I133" s="23">
        <v>0.73193046378659099</v>
      </c>
      <c r="J133" s="23">
        <v>1.4242066681934413</v>
      </c>
    </row>
    <row r="134" spans="1:10">
      <c r="A134" t="s">
        <v>468</v>
      </c>
      <c r="B134" t="s">
        <v>902</v>
      </c>
      <c r="C134" s="23">
        <v>4.6961260892046566</v>
      </c>
      <c r="D134" s="23">
        <v>0.19718952407216622</v>
      </c>
      <c r="E134" s="32">
        <v>88.474647668129322</v>
      </c>
      <c r="F134" s="38">
        <v>2233.7705001478394</v>
      </c>
      <c r="G134" s="38">
        <v>1375.4578096451191</v>
      </c>
      <c r="H134" s="38">
        <v>2367.0558192783546</v>
      </c>
      <c r="I134" s="23">
        <v>0.66859417716273228</v>
      </c>
      <c r="J134" s="23">
        <v>1.603030937663378</v>
      </c>
    </row>
    <row r="135" spans="1:10">
      <c r="A135" t="s">
        <v>469</v>
      </c>
      <c r="B135" t="s">
        <v>902</v>
      </c>
      <c r="C135" s="23">
        <v>4.4163736278757293</v>
      </c>
      <c r="D135" s="23">
        <v>0.14986670646931535</v>
      </c>
      <c r="E135" s="32">
        <v>88.478337577508555</v>
      </c>
      <c r="F135" s="38">
        <v>2243.1200801972891</v>
      </c>
      <c r="G135" s="38">
        <v>1379.4608882529342</v>
      </c>
      <c r="H135" s="38">
        <v>2366.3411285116645</v>
      </c>
      <c r="I135" s="23">
        <v>0.67114967692747618</v>
      </c>
      <c r="J135" s="23">
        <v>1.6076526444476122</v>
      </c>
    </row>
    <row r="136" spans="1:10">
      <c r="A136" t="s">
        <v>477</v>
      </c>
      <c r="B136" t="s">
        <v>902</v>
      </c>
      <c r="C136" s="23">
        <v>4.0394450080314588</v>
      </c>
      <c r="D136" s="23">
        <v>0.15137674471795803</v>
      </c>
      <c r="E136" s="32">
        <v>88.461376708843702</v>
      </c>
      <c r="F136" s="38">
        <v>2110.6676961634093</v>
      </c>
      <c r="G136" s="38">
        <v>1399.4762812920073</v>
      </c>
      <c r="H136" s="38">
        <v>2394.2140684125875</v>
      </c>
      <c r="I136" s="23">
        <v>0.63257035353734326</v>
      </c>
      <c r="J136" s="23">
        <v>1.6249584034280076</v>
      </c>
    </row>
    <row r="137" spans="1:10">
      <c r="A137" t="s">
        <v>480</v>
      </c>
      <c r="B137" t="s">
        <v>902</v>
      </c>
      <c r="C137" s="23">
        <v>4.262372354056188</v>
      </c>
      <c r="D137" s="23">
        <v>0.19092368206401236</v>
      </c>
      <c r="E137" s="32">
        <v>88.452134656144324</v>
      </c>
      <c r="F137" s="38">
        <v>2081.0606926734836</v>
      </c>
      <c r="G137" s="38">
        <v>1408.2830542291997</v>
      </c>
      <c r="H137" s="38">
        <v>2387.0671607456839</v>
      </c>
      <c r="I137" s="23">
        <v>0.62426186976899434</v>
      </c>
      <c r="J137" s="23">
        <v>1.6333414123820624</v>
      </c>
    </row>
    <row r="138" spans="1:10">
      <c r="A138" t="s">
        <v>1028</v>
      </c>
      <c r="B138" t="s">
        <v>902</v>
      </c>
      <c r="C138" s="23">
        <v>3.5829597568303946</v>
      </c>
      <c r="D138" s="23">
        <v>0.16800909444958079</v>
      </c>
      <c r="E138" s="32">
        <v>86.398765174846005</v>
      </c>
      <c r="F138" s="38">
        <v>2694.2373175832672</v>
      </c>
      <c r="G138" s="38">
        <v>1428.2984472682729</v>
      </c>
      <c r="H138" s="38">
        <v>2031.8658497005927</v>
      </c>
      <c r="I138" s="23">
        <v>0.97453024079755313</v>
      </c>
      <c r="J138" s="23">
        <v>1.4167644810654403</v>
      </c>
    </row>
    <row r="139" spans="1:10">
      <c r="A139" t="s">
        <v>1029</v>
      </c>
      <c r="B139" t="s">
        <v>902</v>
      </c>
      <c r="C139" s="23">
        <v>3.3069019458061346</v>
      </c>
      <c r="D139" s="23">
        <v>0.1967592896969094</v>
      </c>
      <c r="E139" s="32">
        <v>86.55477262653072</v>
      </c>
      <c r="F139" s="38">
        <v>2613.986755492152</v>
      </c>
      <c r="G139" s="38">
        <v>1433.1021415976506</v>
      </c>
      <c r="H139" s="38">
        <v>1964.6849176317019</v>
      </c>
      <c r="I139" s="23">
        <v>0.93297323253481601</v>
      </c>
      <c r="J139" s="23">
        <v>1.4406233612055646</v>
      </c>
    </row>
    <row r="140" spans="1:10">
      <c r="A140" t="s">
        <v>1030</v>
      </c>
      <c r="B140" t="s">
        <v>902</v>
      </c>
      <c r="C140" s="23">
        <v>3.7805759003167871</v>
      </c>
      <c r="D140" s="23">
        <v>0.16786818893524205</v>
      </c>
      <c r="E140" s="32">
        <v>86.492484223719671</v>
      </c>
      <c r="F140" s="38">
        <v>2647.4894173360158</v>
      </c>
      <c r="G140" s="38">
        <v>1444.3107616995317</v>
      </c>
      <c r="H140" s="38">
        <v>1966.8289899317731</v>
      </c>
      <c r="I140" s="23">
        <v>0.94999214663263043</v>
      </c>
      <c r="J140" s="23">
        <v>1.4460828816799141</v>
      </c>
    </row>
    <row r="141" spans="1:10">
      <c r="A141" t="s">
        <v>1031</v>
      </c>
      <c r="B141" t="s">
        <v>902</v>
      </c>
      <c r="C141" s="23">
        <v>4.0650543753888373</v>
      </c>
      <c r="D141" s="23">
        <v>0.18120988508027033</v>
      </c>
      <c r="E141" s="32">
        <v>86.553088966005447</v>
      </c>
      <c r="F141" s="38">
        <v>2721.5069260608302</v>
      </c>
      <c r="G141" s="38">
        <v>1432.3015258760875</v>
      </c>
      <c r="H141" s="38">
        <v>2127.6344124370962</v>
      </c>
      <c r="I141" s="23">
        <v>0.97148941587371118</v>
      </c>
      <c r="J141" s="23">
        <v>1.4379084931779049</v>
      </c>
    </row>
    <row r="142" spans="1:10">
      <c r="A142" t="s">
        <v>1032</v>
      </c>
      <c r="B142" t="s">
        <v>902</v>
      </c>
      <c r="C142" s="23">
        <v>3.931796950238124</v>
      </c>
      <c r="D142" s="23">
        <v>0.19165490530271356</v>
      </c>
      <c r="E142" s="32">
        <v>86.699582295445339</v>
      </c>
      <c r="F142" s="38">
        <v>2658.3972607270407</v>
      </c>
      <c r="G142" s="38">
        <v>1430.7002944329615</v>
      </c>
      <c r="H142" s="38">
        <v>2047.5890465677796</v>
      </c>
      <c r="I142" s="23">
        <v>0.93703718558960558</v>
      </c>
      <c r="J142" s="23">
        <v>1.4539437386787188</v>
      </c>
    </row>
    <row r="143" spans="1:10">
      <c r="C143" s="23"/>
      <c r="D143" s="23"/>
      <c r="E143" s="32"/>
      <c r="F143" s="38"/>
      <c r="G143" s="38"/>
      <c r="H143" s="38"/>
      <c r="I143" s="23"/>
      <c r="J143" s="23"/>
    </row>
    <row r="144" spans="1:10">
      <c r="A144" t="s">
        <v>509</v>
      </c>
      <c r="B144" t="s">
        <v>75</v>
      </c>
      <c r="C144" s="23">
        <v>4.4497239455257249</v>
      </c>
      <c r="D144" s="23">
        <v>0.16276273782369902</v>
      </c>
      <c r="E144" s="32">
        <v>82.74678547719499</v>
      </c>
      <c r="F144" s="38">
        <v>2508.8039799358353</v>
      </c>
      <c r="G144" s="38">
        <v>1600.4308274043035</v>
      </c>
      <c r="H144" s="38">
        <v>1573.7490682520947</v>
      </c>
      <c r="I144" s="23">
        <v>1.201916481816671</v>
      </c>
      <c r="J144" s="23">
        <v>1.2696471801939295</v>
      </c>
    </row>
    <row r="145" spans="1:10">
      <c r="A145" t="s">
        <v>510</v>
      </c>
      <c r="B145" t="s">
        <v>75</v>
      </c>
      <c r="C145" s="23">
        <v>4.9799392380649028</v>
      </c>
      <c r="D145" s="23">
        <v>0.15069201321266162</v>
      </c>
      <c r="E145" s="32">
        <v>82.981466599085834</v>
      </c>
      <c r="F145" s="38">
        <v>2550.0979584875745</v>
      </c>
      <c r="G145" s="38">
        <v>1613.2406789493107</v>
      </c>
      <c r="H145" s="38">
        <v>1553.7377267847655</v>
      </c>
      <c r="I145" s="23">
        <v>1.2016737064710066</v>
      </c>
      <c r="J145" s="23">
        <v>1.2976132426514981</v>
      </c>
    </row>
    <row r="146" spans="1:10">
      <c r="A146" t="s">
        <v>512</v>
      </c>
      <c r="B146" t="s">
        <v>75</v>
      </c>
      <c r="C146" s="23">
        <v>3.450161040499188</v>
      </c>
      <c r="D146" s="23">
        <v>0.17493226238805862</v>
      </c>
      <c r="E146" s="32">
        <v>82.790621836071551</v>
      </c>
      <c r="F146" s="38">
        <v>2225.9791834399634</v>
      </c>
      <c r="G146" s="38">
        <v>1603.6332902905554</v>
      </c>
      <c r="H146" s="38">
        <v>1585.1841205191397</v>
      </c>
      <c r="I146" s="23">
        <v>1.0631481846418249</v>
      </c>
      <c r="J146" s="23">
        <v>1.2766277235999532</v>
      </c>
    </row>
    <row r="147" spans="1:10">
      <c r="A147" t="s">
        <v>513</v>
      </c>
      <c r="B147" t="s">
        <v>75</v>
      </c>
      <c r="C147" s="23">
        <v>3.9636836200933878</v>
      </c>
      <c r="D147" s="23">
        <v>0.15331579715546478</v>
      </c>
      <c r="E147" s="32">
        <v>82.747846063710554</v>
      </c>
      <c r="F147" s="38">
        <v>2295.3219021400532</v>
      </c>
      <c r="G147" s="38">
        <v>1620.4462204433769</v>
      </c>
      <c r="H147" s="38">
        <v>1531.5823130173653</v>
      </c>
      <c r="I147" s="23">
        <v>1.0995599107561207</v>
      </c>
      <c r="J147" s="23">
        <v>1.2865411887607174</v>
      </c>
    </row>
    <row r="148" spans="1:10">
      <c r="A148" t="s">
        <v>518</v>
      </c>
      <c r="B148" t="s">
        <v>75</v>
      </c>
      <c r="C148" s="23">
        <v>3.9342928955411947</v>
      </c>
      <c r="D148" s="23">
        <v>0.16192063488433159</v>
      </c>
      <c r="E148" s="32">
        <v>85.535666522178943</v>
      </c>
      <c r="F148" s="38">
        <v>2197.1513116208248</v>
      </c>
      <c r="G148" s="38">
        <v>1528.3754124636396</v>
      </c>
      <c r="H148" s="38">
        <v>2146.2163723710446</v>
      </c>
      <c r="I148" s="23">
        <v>0.85368926158784952</v>
      </c>
      <c r="J148" s="23">
        <v>1.4327089039360894</v>
      </c>
    </row>
    <row r="149" spans="1:10">
      <c r="A149" t="s">
        <v>519</v>
      </c>
      <c r="B149" t="s">
        <v>75</v>
      </c>
      <c r="C149" s="23">
        <v>3.6960050314215622</v>
      </c>
      <c r="D149" s="23">
        <v>0.19390725557848923</v>
      </c>
      <c r="E149" s="32">
        <v>85.513792411864472</v>
      </c>
      <c r="F149" s="38">
        <v>2160.5321230938116</v>
      </c>
      <c r="G149" s="38">
        <v>1509.9612508676919</v>
      </c>
      <c r="H149" s="38">
        <v>2142.6429185375928</v>
      </c>
      <c r="I149" s="23">
        <v>0.84094566254455694</v>
      </c>
      <c r="J149" s="23">
        <v>1.4139019902053067</v>
      </c>
    </row>
    <row r="150" spans="1:10">
      <c r="A150" t="s">
        <v>525</v>
      </c>
      <c r="B150" t="s">
        <v>75</v>
      </c>
      <c r="C150" s="23">
        <v>4.0003468043526089</v>
      </c>
      <c r="D150" s="23">
        <v>0.15890749300658555</v>
      </c>
      <c r="E150" s="32">
        <v>79.864231447388008</v>
      </c>
      <c r="F150" s="38">
        <v>1330.7568937050958</v>
      </c>
      <c r="G150" s="38">
        <v>2054.379941530487</v>
      </c>
      <c r="H150" s="38">
        <v>1937.5266684974699</v>
      </c>
      <c r="I150" s="23">
        <v>0.77090930627968501</v>
      </c>
      <c r="J150" s="23">
        <v>1.411434109598914</v>
      </c>
    </row>
    <row r="151" spans="1:10">
      <c r="A151" t="s">
        <v>526</v>
      </c>
      <c r="B151" t="s">
        <v>75</v>
      </c>
      <c r="C151" s="23">
        <v>3.8265299853508701</v>
      </c>
      <c r="D151" s="23">
        <v>0.15737546123577645</v>
      </c>
      <c r="E151" s="32">
        <v>79.920709024529998</v>
      </c>
      <c r="F151" s="38">
        <v>1322.9655769972205</v>
      </c>
      <c r="G151" s="38">
        <v>2060.7848673029903</v>
      </c>
      <c r="H151" s="38">
        <v>1934.6679054307083</v>
      </c>
      <c r="I151" s="23">
        <v>0.76370609947727164</v>
      </c>
      <c r="J151" s="23">
        <v>1.4194275738576276</v>
      </c>
    </row>
    <row r="152" spans="1:10">
      <c r="A152" t="s">
        <v>539</v>
      </c>
      <c r="B152" t="s">
        <v>75</v>
      </c>
      <c r="C152" s="23">
        <v>4.2001202616041224</v>
      </c>
      <c r="D152" s="23">
        <v>0.16677960853471785</v>
      </c>
      <c r="E152" s="32">
        <v>89.032437710016993</v>
      </c>
      <c r="F152" s="38">
        <v>2295.3219021400532</v>
      </c>
      <c r="G152" s="38">
        <v>1009.5764248908589</v>
      </c>
      <c r="H152" s="38">
        <v>1708.8256231565661</v>
      </c>
      <c r="I152" s="23">
        <v>0.6496719492914298</v>
      </c>
      <c r="J152" s="23">
        <v>1.229846782981256</v>
      </c>
    </row>
    <row r="153" spans="1:10">
      <c r="A153" t="s">
        <v>541</v>
      </c>
      <c r="B153" t="s">
        <v>75</v>
      </c>
      <c r="C153" s="23">
        <v>4.3971681854893667</v>
      </c>
      <c r="D153" s="23">
        <v>0.19057234470674403</v>
      </c>
      <c r="E153" s="32">
        <v>89.044766101575391</v>
      </c>
      <c r="F153" s="38">
        <v>2881.2289185722734</v>
      </c>
      <c r="G153" s="38">
        <v>1157.6903333800017</v>
      </c>
      <c r="H153" s="38">
        <v>1991.8431667659345</v>
      </c>
      <c r="I153" s="23">
        <v>0.81447862607654664</v>
      </c>
      <c r="J153" s="23">
        <v>1.414508816707275</v>
      </c>
    </row>
    <row r="154" spans="1:10">
      <c r="A154" t="s">
        <v>547</v>
      </c>
      <c r="B154" t="s">
        <v>75</v>
      </c>
      <c r="C154" s="23">
        <v>3.9813116608850776</v>
      </c>
      <c r="D154" s="23">
        <v>0.144554017994483</v>
      </c>
      <c r="E154" s="32">
        <v>85.123407765757548</v>
      </c>
      <c r="F154" s="38">
        <v>1884.7195116350267</v>
      </c>
      <c r="G154" s="38">
        <v>1648.4677706980797</v>
      </c>
      <c r="H154" s="38">
        <v>2487.123868082329</v>
      </c>
      <c r="I154" s="23">
        <v>0.7568152144068091</v>
      </c>
      <c r="J154" s="23">
        <v>1.5062666321014408</v>
      </c>
    </row>
    <row r="155" spans="1:10">
      <c r="A155" t="s">
        <v>548</v>
      </c>
      <c r="B155" t="s">
        <v>75</v>
      </c>
      <c r="C155" s="23">
        <v>4.4370843232762969</v>
      </c>
      <c r="D155" s="23">
        <v>0.18121794374526942</v>
      </c>
      <c r="E155" s="32">
        <v>85.143671385225844</v>
      </c>
      <c r="F155" s="38">
        <v>1880.0447216103018</v>
      </c>
      <c r="G155" s="38">
        <v>1650.0690021412056</v>
      </c>
      <c r="H155" s="38">
        <v>2502.8470649495166</v>
      </c>
      <c r="I155" s="23">
        <v>0.75373030000731855</v>
      </c>
      <c r="J155" s="23">
        <v>1.5091338817318543</v>
      </c>
    </row>
    <row r="156" spans="1:10">
      <c r="A156" t="s">
        <v>552</v>
      </c>
      <c r="B156" t="s">
        <v>75</v>
      </c>
      <c r="C156" s="23">
        <v>3.8376847854037592</v>
      </c>
      <c r="D156" s="23">
        <v>0.16322115348873101</v>
      </c>
      <c r="E156" s="32">
        <v>89.195086102043703</v>
      </c>
      <c r="F156" s="38">
        <v>2998.0986691904022</v>
      </c>
      <c r="G156" s="38">
        <v>1104.8496957568482</v>
      </c>
      <c r="H156" s="38">
        <v>1854.6225395613922</v>
      </c>
      <c r="I156" s="23">
        <v>0.83447815630051858</v>
      </c>
      <c r="J156" s="23">
        <v>1.3677556269946183</v>
      </c>
    </row>
    <row r="157" spans="1:10">
      <c r="A157" t="s">
        <v>553</v>
      </c>
      <c r="B157" t="s">
        <v>75</v>
      </c>
      <c r="C157" s="23">
        <v>3.9283096261129149</v>
      </c>
      <c r="D157" s="23">
        <v>0.17265457274781204</v>
      </c>
      <c r="E157" s="32">
        <v>89.193836544863643</v>
      </c>
      <c r="F157" s="38">
        <v>2970.8290607128388</v>
      </c>
      <c r="G157" s="38">
        <v>1108.0521586430996</v>
      </c>
      <c r="H157" s="38">
        <v>1923.9475439303535</v>
      </c>
      <c r="I157" s="23">
        <v>0.82699526114370614</v>
      </c>
      <c r="J157" s="23">
        <v>1.3713770311728275</v>
      </c>
    </row>
    <row r="158" spans="1:10">
      <c r="A158" t="s">
        <v>555</v>
      </c>
      <c r="B158" t="s">
        <v>75</v>
      </c>
      <c r="C158" s="23">
        <v>3.827305680998744</v>
      </c>
      <c r="D158" s="23">
        <v>0.16076786091420842</v>
      </c>
      <c r="E158" s="32">
        <v>86.983824901899283</v>
      </c>
      <c r="F158" s="38">
        <v>2321.0332472760415</v>
      </c>
      <c r="G158" s="38">
        <v>1461.1236918523534</v>
      </c>
      <c r="H158" s="38">
        <v>2651.5027444211037</v>
      </c>
      <c r="I158" s="23">
        <v>0.79802208927932916</v>
      </c>
      <c r="J158" s="23">
        <v>1.5139582740132913</v>
      </c>
    </row>
    <row r="159" spans="1:10">
      <c r="A159" t="s">
        <v>556</v>
      </c>
      <c r="B159" t="s">
        <v>75</v>
      </c>
      <c r="C159" s="23">
        <v>3.9711314749617292</v>
      </c>
      <c r="D159" s="23">
        <v>0.15634877575385925</v>
      </c>
      <c r="E159" s="32">
        <v>87.112961008973883</v>
      </c>
      <c r="F159" s="38">
        <v>2323.3706422884047</v>
      </c>
      <c r="G159" s="38">
        <v>1417.8904428879548</v>
      </c>
      <c r="H159" s="38">
        <v>2649.3586721210327</v>
      </c>
      <c r="I159" s="23">
        <v>0.78972799565572827</v>
      </c>
      <c r="J159" s="23">
        <v>1.4852027514057122</v>
      </c>
    </row>
    <row r="160" spans="1:10">
      <c r="A160" t="s">
        <v>941</v>
      </c>
      <c r="B160" t="s">
        <v>75</v>
      </c>
      <c r="C160" s="23">
        <v>3.8327923318955701</v>
      </c>
      <c r="D160" s="23">
        <v>0.15739166686759518</v>
      </c>
      <c r="E160" s="32">
        <v>88.699491973486644</v>
      </c>
      <c r="F160" s="38">
        <v>2780.7209330406822</v>
      </c>
      <c r="G160" s="38">
        <v>1118.4601630234179</v>
      </c>
      <c r="H160" s="38">
        <v>1678.8086109555722</v>
      </c>
      <c r="I160" s="23">
        <v>0.81399720144502075</v>
      </c>
      <c r="J160" s="23">
        <v>1.3229638244179374</v>
      </c>
    </row>
    <row r="161" spans="1:10">
      <c r="A161" t="s">
        <v>945</v>
      </c>
      <c r="B161" t="s">
        <v>75</v>
      </c>
      <c r="C161" s="23">
        <v>3.8332904985909906</v>
      </c>
      <c r="D161" s="23">
        <v>0.17349641246737352</v>
      </c>
      <c r="E161" s="32">
        <v>88.896663176186578</v>
      </c>
      <c r="F161" s="38">
        <v>2669.3051041180665</v>
      </c>
      <c r="G161" s="38">
        <v>1136.8743246193653</v>
      </c>
      <c r="H161" s="38">
        <v>1610.1982973533011</v>
      </c>
      <c r="I161" s="23">
        <v>0.76604616308397533</v>
      </c>
      <c r="J161" s="23">
        <v>1.369782158530086</v>
      </c>
    </row>
    <row r="162" spans="1:10">
      <c r="A162" t="s">
        <v>950</v>
      </c>
      <c r="B162" t="s">
        <v>75</v>
      </c>
      <c r="C162" s="23">
        <v>4.7384593842222653</v>
      </c>
      <c r="D162" s="23">
        <v>0.14028969253650822</v>
      </c>
      <c r="E162" s="32">
        <v>83.677934738192363</v>
      </c>
      <c r="F162" s="38">
        <v>1566.8337899537162</v>
      </c>
      <c r="G162" s="38">
        <v>1767.7595132109566</v>
      </c>
      <c r="H162" s="38">
        <v>2246.9877704743803</v>
      </c>
      <c r="I162" s="23">
        <v>0.70222414165320823</v>
      </c>
      <c r="J162" s="23">
        <v>1.4767927428498755</v>
      </c>
    </row>
    <row r="163" spans="1:10">
      <c r="A163" t="s">
        <v>951</v>
      </c>
      <c r="B163" t="s">
        <v>75</v>
      </c>
      <c r="C163" s="23">
        <v>4.2512523560728068</v>
      </c>
      <c r="D163" s="23">
        <v>0.13781971746394472</v>
      </c>
      <c r="E163" s="32">
        <v>83.916243334747719</v>
      </c>
      <c r="F163" s="38">
        <v>1554.3676832211158</v>
      </c>
      <c r="G163" s="38">
        <v>1742.1398101209427</v>
      </c>
      <c r="H163" s="38">
        <v>2234.8380274406445</v>
      </c>
      <c r="I163" s="23">
        <v>0.6845164485793116</v>
      </c>
      <c r="J163" s="23">
        <v>1.4760745661479493</v>
      </c>
    </row>
    <row r="164" spans="1:10">
      <c r="A164" t="s">
        <v>571</v>
      </c>
      <c r="B164" t="s">
        <v>75</v>
      </c>
      <c r="C164" s="23">
        <v>4.4216253659164595</v>
      </c>
      <c r="D164" s="23">
        <v>0.14432933929865868</v>
      </c>
      <c r="E164" s="32">
        <v>82.306934584082441</v>
      </c>
      <c r="F164" s="38">
        <v>1428.927484224324</v>
      </c>
      <c r="G164" s="38">
        <v>1911.0697273707217</v>
      </c>
      <c r="H164" s="38">
        <v>2207.6797783064126</v>
      </c>
      <c r="I164" s="23">
        <v>0.70577377261612217</v>
      </c>
      <c r="J164" s="23">
        <v>1.4804240404682811</v>
      </c>
    </row>
    <row r="165" spans="1:10">
      <c r="A165" t="s">
        <v>572</v>
      </c>
      <c r="B165" t="s">
        <v>75</v>
      </c>
      <c r="C165" s="23">
        <v>4.1341831826422784</v>
      </c>
      <c r="D165" s="23">
        <v>0.16086962991529821</v>
      </c>
      <c r="E165" s="32">
        <v>82.416142890584069</v>
      </c>
      <c r="F165" s="38">
        <v>1397.762217392823</v>
      </c>
      <c r="G165" s="38">
        <v>1947.0974348410537</v>
      </c>
      <c r="H165" s="38">
        <v>2122.6315770702636</v>
      </c>
      <c r="I165" s="23">
        <v>0.68521021266300808</v>
      </c>
      <c r="J165" s="23">
        <v>1.5173969979576623</v>
      </c>
    </row>
    <row r="166" spans="1:10">
      <c r="A166" t="s">
        <v>575</v>
      </c>
      <c r="B166" t="s">
        <v>75</v>
      </c>
      <c r="C166" s="23">
        <v>4.2383000219913383</v>
      </c>
      <c r="D166" s="23">
        <v>0.16119079440865625</v>
      </c>
      <c r="E166" s="32">
        <v>83.789632883865323</v>
      </c>
      <c r="F166" s="38">
        <v>1491.2580178873259</v>
      </c>
      <c r="G166" s="38">
        <v>1801.3853735165999</v>
      </c>
      <c r="H166" s="38">
        <v>2274.1460196086123</v>
      </c>
      <c r="I166" s="23">
        <v>0.66289390269807835</v>
      </c>
      <c r="J166" s="23">
        <v>1.5186406951285152</v>
      </c>
    </row>
    <row r="167" spans="1:10">
      <c r="A167" t="s">
        <v>576</v>
      </c>
      <c r="B167" t="s">
        <v>75</v>
      </c>
      <c r="C167" s="23">
        <v>4.0918390135291842</v>
      </c>
      <c r="D167" s="23">
        <v>0.18016125643751904</v>
      </c>
      <c r="E167" s="32">
        <v>83.765736501321157</v>
      </c>
      <c r="F167" s="38">
        <v>1471.7797261176381</v>
      </c>
      <c r="G167" s="38">
        <v>1789.3761376931559</v>
      </c>
      <c r="H167" s="38">
        <v>2304.8777225762965</v>
      </c>
      <c r="I167" s="23">
        <v>0.65538676279260555</v>
      </c>
      <c r="J167" s="23">
        <v>1.5035015335864064</v>
      </c>
    </row>
    <row r="168" spans="1:10">
      <c r="A168" t="s">
        <v>620</v>
      </c>
      <c r="B168" t="s">
        <v>75</v>
      </c>
      <c r="C168" s="23">
        <v>3.9707845065349985</v>
      </c>
      <c r="D168" s="23">
        <v>0.14061870890547579</v>
      </c>
      <c r="E168" s="32">
        <v>88.936016475620349</v>
      </c>
      <c r="F168" s="38">
        <v>2666.9677091057042</v>
      </c>
      <c r="G168" s="38">
        <v>1348.2368751119798</v>
      </c>
      <c r="H168" s="38">
        <v>2315.5980840766515</v>
      </c>
      <c r="I168" s="23">
        <v>0.76232519679130606</v>
      </c>
      <c r="J168" s="23">
        <v>1.6323035661285776</v>
      </c>
    </row>
    <row r="169" spans="1:10">
      <c r="A169" t="s">
        <v>621</v>
      </c>
      <c r="B169" t="s">
        <v>75</v>
      </c>
      <c r="C169" s="23">
        <v>3.5413648150577366</v>
      </c>
      <c r="D169" s="23">
        <v>0.16797345671658898</v>
      </c>
      <c r="E169" s="32">
        <v>89.047093226513425</v>
      </c>
      <c r="F169" s="38">
        <v>2698.9121076079923</v>
      </c>
      <c r="G169" s="38">
        <v>1328.2214820729064</v>
      </c>
      <c r="H169" s="38">
        <v>2286.2957626423481</v>
      </c>
      <c r="I169" s="23">
        <v>0.76275849877803403</v>
      </c>
      <c r="J169" s="23">
        <v>1.623517680050355</v>
      </c>
    </row>
    <row r="170" spans="1:10">
      <c r="A170" t="s">
        <v>622</v>
      </c>
      <c r="B170" t="s">
        <v>75</v>
      </c>
      <c r="C170" s="23">
        <v>4.2069155201778283</v>
      </c>
      <c r="D170" s="23">
        <v>0.15624407923890227</v>
      </c>
      <c r="E170" s="32">
        <v>85.752421710259412</v>
      </c>
      <c r="F170" s="38">
        <v>1810.7020029102121</v>
      </c>
      <c r="G170" s="38">
        <v>1578.0135872005415</v>
      </c>
      <c r="H170" s="38">
        <v>2223.4029751735993</v>
      </c>
      <c r="I170" s="23">
        <v>0.6912423058522662</v>
      </c>
      <c r="J170" s="23">
        <v>1.497494995431111</v>
      </c>
    </row>
    <row r="171" spans="1:10">
      <c r="A171" t="s">
        <v>623</v>
      </c>
      <c r="B171" t="s">
        <v>75</v>
      </c>
      <c r="C171" s="23">
        <v>4.0465058442433754</v>
      </c>
      <c r="D171" s="23">
        <v>0.15776112095328249</v>
      </c>
      <c r="E171" s="32">
        <v>85.782162587035799</v>
      </c>
      <c r="F171" s="38">
        <v>1759.2793126382355</v>
      </c>
      <c r="G171" s="38">
        <v>1596.4277487964889</v>
      </c>
      <c r="H171" s="38">
        <v>2152.6485892712576</v>
      </c>
      <c r="I171" s="23">
        <v>0.66997719248134802</v>
      </c>
      <c r="J171" s="23">
        <v>1.5201163483101758</v>
      </c>
    </row>
    <row r="172" spans="1:10">
      <c r="A172" t="s">
        <v>628</v>
      </c>
      <c r="B172" t="s">
        <v>75</v>
      </c>
      <c r="C172" s="23">
        <v>4.2358091885140388</v>
      </c>
      <c r="D172" s="23">
        <v>0.14900622094685306</v>
      </c>
      <c r="E172" s="32">
        <v>88.217765622103826</v>
      </c>
      <c r="F172" s="38">
        <v>2688.0042642169669</v>
      </c>
      <c r="G172" s="38">
        <v>1315.4116305278994</v>
      </c>
      <c r="H172" s="38">
        <v>2124.775649370335</v>
      </c>
      <c r="I172" s="23">
        <v>0.82487896154395757</v>
      </c>
      <c r="J172" s="23">
        <v>1.4987269323524364</v>
      </c>
    </row>
    <row r="173" spans="1:10">
      <c r="A173" t="s">
        <v>630</v>
      </c>
      <c r="B173" t="s">
        <v>75</v>
      </c>
      <c r="C173" s="23">
        <v>4.1785200185372569</v>
      </c>
      <c r="D173" s="23">
        <v>0.14230212321537511</v>
      </c>
      <c r="E173" s="32">
        <v>88.369971694318565</v>
      </c>
      <c r="F173" s="38">
        <v>2633.4650472618405</v>
      </c>
      <c r="G173" s="38">
        <v>1313.8103990847735</v>
      </c>
      <c r="H173" s="38">
        <v>2068.3150788017988</v>
      </c>
      <c r="I173" s="23">
        <v>0.79632854617263271</v>
      </c>
      <c r="J173" s="23">
        <v>1.5171102680767958</v>
      </c>
    </row>
    <row r="174" spans="1:10">
      <c r="A174" t="s">
        <v>637</v>
      </c>
      <c r="B174" t="s">
        <v>75</v>
      </c>
      <c r="C174" s="23">
        <v>4.3807756968897227</v>
      </c>
      <c r="D174" s="23">
        <v>0.16082274473845123</v>
      </c>
      <c r="E174" s="32">
        <v>86.396925782237204</v>
      </c>
      <c r="F174" s="38">
        <v>2752.6721928923316</v>
      </c>
      <c r="G174" s="38">
        <v>1509.1606351461292</v>
      </c>
      <c r="H174" s="38">
        <v>1967.5436806984633</v>
      </c>
      <c r="I174" s="23">
        <v>0.99582252059180243</v>
      </c>
      <c r="J174" s="23">
        <v>1.4978282827716034</v>
      </c>
    </row>
    <row r="175" spans="1:10">
      <c r="A175" t="s">
        <v>638</v>
      </c>
      <c r="B175" t="s">
        <v>75</v>
      </c>
      <c r="C175" s="23">
        <v>4.6263718777462257</v>
      </c>
      <c r="D175" s="23">
        <v>0.14624759334255655</v>
      </c>
      <c r="E175" s="32">
        <v>86.413525745695935</v>
      </c>
      <c r="F175" s="38">
        <v>2698.9121076079923</v>
      </c>
      <c r="G175" s="38">
        <v>1530.7772596283285</v>
      </c>
      <c r="H175" s="38">
        <v>1916.0859454967599</v>
      </c>
      <c r="I175" s="23">
        <v>0.97499515268289016</v>
      </c>
      <c r="J175" s="23">
        <v>1.5243156994156091</v>
      </c>
    </row>
    <row r="176" spans="1:10">
      <c r="A176" t="s">
        <v>646</v>
      </c>
      <c r="B176" t="s">
        <v>75</v>
      </c>
      <c r="C176" s="23">
        <v>4.4584897013797615</v>
      </c>
      <c r="D176" s="23">
        <v>0.14950644981005878</v>
      </c>
      <c r="E176" s="32">
        <v>86.018875755841989</v>
      </c>
      <c r="F176" s="38">
        <v>2533.7361934010364</v>
      </c>
      <c r="G176" s="38">
        <v>1420.2922900526437</v>
      </c>
      <c r="H176" s="38">
        <v>1851.0490857279406</v>
      </c>
      <c r="I176" s="23">
        <v>0.94623367101147526</v>
      </c>
      <c r="J176" s="23">
        <v>1.3756454999789864</v>
      </c>
    </row>
    <row r="177" spans="1:10">
      <c r="A177" t="s">
        <v>647</v>
      </c>
      <c r="B177" t="s">
        <v>75</v>
      </c>
      <c r="C177" s="23">
        <v>4.6024598763647271</v>
      </c>
      <c r="D177" s="23">
        <v>0.1384878239002699</v>
      </c>
      <c r="E177" s="32">
        <v>85.862645756018438</v>
      </c>
      <c r="F177" s="38">
        <v>2453.4856313099217</v>
      </c>
      <c r="G177" s="38">
        <v>1453.1175346367238</v>
      </c>
      <c r="H177" s="38">
        <v>1814.599856626734</v>
      </c>
      <c r="I177" s="23">
        <v>0.92818824183047544</v>
      </c>
      <c r="J177" s="23">
        <v>1.3935583827970202</v>
      </c>
    </row>
    <row r="178" spans="1:10">
      <c r="A178" t="s">
        <v>648</v>
      </c>
      <c r="B178" t="s">
        <v>75</v>
      </c>
      <c r="C178" s="23">
        <v>4.6527747126051358</v>
      </c>
      <c r="D178" s="23">
        <v>0.15741269888633524</v>
      </c>
      <c r="E178" s="32">
        <v>86.404484153176114</v>
      </c>
      <c r="F178" s="38">
        <v>2579.7049619775012</v>
      </c>
      <c r="G178" s="38">
        <v>1396.2738184057555</v>
      </c>
      <c r="H178" s="38">
        <v>1806.7382581931404</v>
      </c>
      <c r="I178" s="23">
        <v>0.93264876088431103</v>
      </c>
      <c r="J178" s="23">
        <v>1.3914893675564879</v>
      </c>
    </row>
    <row r="179" spans="1:10">
      <c r="C179" s="23"/>
      <c r="D179" s="23"/>
      <c r="E179" s="32"/>
      <c r="F179" s="38"/>
      <c r="G179" s="38"/>
      <c r="H179" s="38"/>
      <c r="I179" s="23"/>
      <c r="J179" s="23"/>
    </row>
    <row r="180" spans="1:10">
      <c r="A180" t="s">
        <v>649</v>
      </c>
      <c r="B180" t="s">
        <v>95</v>
      </c>
      <c r="C180" s="23">
        <v>4.7419805184948158</v>
      </c>
      <c r="D180" s="23">
        <v>0.21945999465239943</v>
      </c>
      <c r="E180" s="32">
        <v>88.935057021645747</v>
      </c>
      <c r="F180" s="38">
        <v>1890.1734333305396</v>
      </c>
      <c r="G180" s="38">
        <v>1340.2307178963504</v>
      </c>
      <c r="H180" s="38">
        <v>2745.8419256242269</v>
      </c>
      <c r="I180" s="23">
        <v>0.54033925169377661</v>
      </c>
      <c r="J180" s="23">
        <v>1.6205517112894583</v>
      </c>
    </row>
    <row r="181" spans="1:10">
      <c r="A181" t="s">
        <v>651</v>
      </c>
      <c r="B181" t="s">
        <v>95</v>
      </c>
      <c r="C181" s="23">
        <v>6.0486377932540005</v>
      </c>
      <c r="D181" s="23">
        <v>0.153555052136753</v>
      </c>
      <c r="E181" s="32">
        <v>89.005520903133529</v>
      </c>
      <c r="F181" s="38">
        <v>1850.4377181203758</v>
      </c>
      <c r="G181" s="38">
        <v>1368.2522681510527</v>
      </c>
      <c r="H181" s="38">
        <v>2679.3756843220267</v>
      </c>
      <c r="I181" s="23">
        <v>0.52519532764926091</v>
      </c>
      <c r="J181" s="23">
        <v>1.6665894968327748</v>
      </c>
    </row>
    <row r="182" spans="1:10">
      <c r="A182" t="s">
        <v>653</v>
      </c>
      <c r="B182" t="s">
        <v>95</v>
      </c>
      <c r="C182" s="23">
        <v>5.3950430888244352</v>
      </c>
      <c r="D182" s="23">
        <v>0.17560275812188378</v>
      </c>
      <c r="E182" s="32">
        <v>88.983830792481001</v>
      </c>
      <c r="F182" s="38">
        <v>1804.4689495439118</v>
      </c>
      <c r="G182" s="38">
        <v>1385.8658140254374</v>
      </c>
      <c r="H182" s="38">
        <v>2673.6581581885039</v>
      </c>
      <c r="I182" s="23">
        <v>0.5132838299489173</v>
      </c>
      <c r="J182" s="23">
        <v>1.6844392727241078</v>
      </c>
    </row>
    <row r="183" spans="1:10">
      <c r="A183" t="s">
        <v>669</v>
      </c>
      <c r="B183" t="s">
        <v>95</v>
      </c>
      <c r="C183" s="23">
        <v>4.9693411733383215</v>
      </c>
      <c r="D183" s="23">
        <v>0.17</v>
      </c>
      <c r="E183" s="32">
        <v>90.127777860832154</v>
      </c>
      <c r="F183" s="38">
        <v>2311.6836672265918</v>
      </c>
      <c r="G183" s="38">
        <v>1222.5402068265992</v>
      </c>
      <c r="H183" s="38">
        <v>2084.7529664356766</v>
      </c>
      <c r="I183" s="23">
        <v>0.58179948169876028</v>
      </c>
      <c r="J183" s="23">
        <v>1.6500490588727252</v>
      </c>
    </row>
    <row r="184" spans="1:10">
      <c r="A184" t="s">
        <v>670</v>
      </c>
      <c r="B184" t="s">
        <v>95</v>
      </c>
      <c r="C184" s="23">
        <v>5.0599869820364294</v>
      </c>
      <c r="D184" s="23">
        <v>0.17</v>
      </c>
      <c r="E184" s="32">
        <v>90.330173695873526</v>
      </c>
      <c r="F184" s="38">
        <v>2363.1063574985687</v>
      </c>
      <c r="G184" s="38">
        <v>1196.9205037365853</v>
      </c>
      <c r="H184" s="38">
        <v>2108.3377617364572</v>
      </c>
      <c r="I184" s="23">
        <v>0.58124304084279377</v>
      </c>
      <c r="J184" s="23">
        <v>1.6489977535052114</v>
      </c>
    </row>
    <row r="185" spans="1:10">
      <c r="A185" t="s">
        <v>672</v>
      </c>
      <c r="B185" t="s">
        <v>95</v>
      </c>
      <c r="C185" s="23">
        <v>4.6900520188208583</v>
      </c>
      <c r="D185" s="23">
        <v>0.17</v>
      </c>
      <c r="E185" s="32">
        <v>89.615487578700936</v>
      </c>
      <c r="F185" s="38">
        <v>2210.396550024213</v>
      </c>
      <c r="G185" s="38">
        <v>1285.7888488300707</v>
      </c>
      <c r="H185" s="38">
        <v>2254.1346781412835</v>
      </c>
      <c r="I185" s="23">
        <v>0.58852091570154064</v>
      </c>
      <c r="J185" s="23">
        <v>1.6535511079431748</v>
      </c>
    </row>
    <row r="186" spans="1:10">
      <c r="A186" t="s">
        <v>673</v>
      </c>
      <c r="B186" t="s">
        <v>95</v>
      </c>
      <c r="C186" s="23">
        <v>4.6351564148378435</v>
      </c>
      <c r="D186" s="23">
        <v>0.17</v>
      </c>
      <c r="E186" s="32">
        <v>89.620349233148531</v>
      </c>
      <c r="F186" s="38">
        <v>2266.4940303209146</v>
      </c>
      <c r="G186" s="38">
        <v>1277.7826916144415</v>
      </c>
      <c r="H186" s="38">
        <v>2214.1119952066256</v>
      </c>
      <c r="I186" s="23">
        <v>0.60314170443663961</v>
      </c>
      <c r="J186" s="23">
        <v>1.6434521651514706</v>
      </c>
    </row>
    <row r="187" spans="1:10">
      <c r="A187" t="s">
        <v>674</v>
      </c>
      <c r="B187" t="s">
        <v>95</v>
      </c>
      <c r="C187" s="23">
        <v>4.7310180990571586</v>
      </c>
      <c r="D187" s="23">
        <v>0.15</v>
      </c>
      <c r="E187" s="32">
        <v>90.06348859016245</v>
      </c>
      <c r="F187" s="38">
        <v>2737.0895594765811</v>
      </c>
      <c r="G187" s="38">
        <v>1216.1352810540957</v>
      </c>
      <c r="H187" s="38">
        <v>2017.5720343667861</v>
      </c>
      <c r="I187" s="23">
        <v>0.69384561543674117</v>
      </c>
      <c r="J187" s="23">
        <v>1.629013928144706</v>
      </c>
    </row>
    <row r="188" spans="1:10">
      <c r="A188" t="s">
        <v>675</v>
      </c>
      <c r="B188" t="s">
        <v>95</v>
      </c>
      <c r="C188" s="23">
        <v>5.652485327814599</v>
      </c>
      <c r="D188" s="23">
        <v>0.16</v>
      </c>
      <c r="E188" s="32">
        <v>90.090753200640663</v>
      </c>
      <c r="F188" s="38">
        <v>2673.9798941427916</v>
      </c>
      <c r="G188" s="38">
        <v>1222.5402068265992</v>
      </c>
      <c r="H188" s="38">
        <v>1991.8431667659345</v>
      </c>
      <c r="I188" s="23">
        <v>0.67578295655124709</v>
      </c>
      <c r="J188" s="23">
        <v>1.6444077180577179</v>
      </c>
    </row>
    <row r="189" spans="1:10">
      <c r="A189" t="s">
        <v>683</v>
      </c>
      <c r="B189" t="s">
        <v>95</v>
      </c>
      <c r="C189" s="23">
        <v>5.6005751963049795</v>
      </c>
      <c r="D189" s="23">
        <v>0.17</v>
      </c>
      <c r="E189" s="32">
        <v>90.844509376486954</v>
      </c>
      <c r="F189" s="38">
        <v>2816.5609898969087</v>
      </c>
      <c r="G189" s="38">
        <v>1124.8650887959213</v>
      </c>
      <c r="H189" s="38">
        <v>2051.1625004012312</v>
      </c>
      <c r="I189" s="23">
        <v>0.65221497815888663</v>
      </c>
      <c r="J189" s="23">
        <v>1.6314019043796468</v>
      </c>
    </row>
    <row r="190" spans="1:10">
      <c r="A190" t="s">
        <v>686</v>
      </c>
      <c r="B190" t="s">
        <v>95</v>
      </c>
      <c r="C190" s="23">
        <v>5.2523777304677184</v>
      </c>
      <c r="D190" s="23">
        <v>0.18</v>
      </c>
      <c r="E190" s="32">
        <v>90.777006167148784</v>
      </c>
      <c r="F190" s="38">
        <v>2758.9052462586324</v>
      </c>
      <c r="G190" s="38">
        <v>1144.8804818349945</v>
      </c>
      <c r="H190" s="38">
        <v>2308.4511764097483</v>
      </c>
      <c r="I190" s="23">
        <v>0.64405286658379368</v>
      </c>
      <c r="J190" s="23">
        <v>1.6598877470088746</v>
      </c>
    </row>
    <row r="191" spans="1:10">
      <c r="A191" t="s">
        <v>687</v>
      </c>
      <c r="B191" t="s">
        <v>95</v>
      </c>
      <c r="C191" s="23">
        <v>4.1606583599214346</v>
      </c>
      <c r="D191" s="23">
        <v>0.20990497363379398</v>
      </c>
      <c r="E191" s="32">
        <v>82.792931029447615</v>
      </c>
      <c r="F191" s="38">
        <v>1199.862773012791</v>
      </c>
      <c r="G191" s="38">
        <v>1904.6648015982182</v>
      </c>
      <c r="H191" s="38">
        <v>1903.2215116963341</v>
      </c>
      <c r="I191" s="23">
        <v>0.57297264823213701</v>
      </c>
      <c r="J191" s="23">
        <v>1.5112151555398927</v>
      </c>
    </row>
    <row r="192" spans="1:10">
      <c r="A192" t="s">
        <v>688</v>
      </c>
      <c r="B192" t="s">
        <v>95</v>
      </c>
      <c r="C192" s="23">
        <v>4.065587375322858</v>
      </c>
      <c r="D192" s="23">
        <v>0.16841460697244637</v>
      </c>
      <c r="E192" s="32">
        <v>82.896328906514867</v>
      </c>
      <c r="F192" s="38">
        <v>1180.3844812431028</v>
      </c>
      <c r="G192" s="38">
        <v>1902.2629544335296</v>
      </c>
      <c r="H192" s="38">
        <v>1852.4784672613209</v>
      </c>
      <c r="I192" s="23">
        <v>0.55958517369837191</v>
      </c>
      <c r="J192" s="23">
        <v>1.520562887526405</v>
      </c>
    </row>
    <row r="193" spans="1:10">
      <c r="A193" t="s">
        <v>690</v>
      </c>
      <c r="B193" t="s">
        <v>95</v>
      </c>
      <c r="C193" s="23">
        <v>4.562786417420531</v>
      </c>
      <c r="D193" s="23">
        <v>0.18231546531476239</v>
      </c>
      <c r="E193" s="32">
        <v>83.301060346768921</v>
      </c>
      <c r="F193" s="38">
        <v>1363.4804238781715</v>
      </c>
      <c r="G193" s="38">
        <v>1818.1983036694216</v>
      </c>
      <c r="H193" s="38">
        <v>1756.7099045248174</v>
      </c>
      <c r="I193" s="23">
        <v>0.62802356877673715</v>
      </c>
      <c r="J193" s="23">
        <v>1.4879334946514191</v>
      </c>
    </row>
    <row r="194" spans="1:10">
      <c r="A194" t="s">
        <v>692</v>
      </c>
      <c r="B194" t="s">
        <v>95</v>
      </c>
      <c r="C194" s="23">
        <v>4.2174011136034268</v>
      </c>
      <c r="D194" s="23">
        <v>0.17101806754180987</v>
      </c>
      <c r="E194" s="32">
        <v>83.296055812403054</v>
      </c>
      <c r="F194" s="38">
        <v>1366.5969505613218</v>
      </c>
      <c r="G194" s="38">
        <v>1810.9927621753552</v>
      </c>
      <c r="H194" s="38">
        <v>1768.1449567918628</v>
      </c>
      <c r="I194" s="23">
        <v>0.6296855249460328</v>
      </c>
      <c r="J194" s="23">
        <v>1.4791670027124901</v>
      </c>
    </row>
    <row r="195" spans="1:10">
      <c r="A195" t="s">
        <v>694</v>
      </c>
      <c r="B195" t="s">
        <v>95</v>
      </c>
      <c r="C195" s="23">
        <v>4.5096789306100984</v>
      </c>
      <c r="D195" s="23">
        <v>0.18653815174484153</v>
      </c>
      <c r="E195" s="32">
        <v>89.381973800434594</v>
      </c>
      <c r="F195" s="38">
        <v>2024.9632123767817</v>
      </c>
      <c r="G195" s="38">
        <v>1286.5894645516337</v>
      </c>
      <c r="H195" s="38">
        <v>2444.9571128476005</v>
      </c>
      <c r="I195" s="23">
        <v>0.55271297446606127</v>
      </c>
      <c r="J195" s="23">
        <v>1.6211329088051529</v>
      </c>
    </row>
    <row r="196" spans="1:10">
      <c r="A196" t="s">
        <v>695</v>
      </c>
      <c r="B196" t="s">
        <v>95</v>
      </c>
      <c r="C196" s="23">
        <v>4.3422531682128955</v>
      </c>
      <c r="D196" s="23">
        <v>0.17642314635273934</v>
      </c>
      <c r="E196" s="32">
        <v>89.392733936842291</v>
      </c>
      <c r="F196" s="38">
        <v>2007.822315619456</v>
      </c>
      <c r="G196" s="38">
        <v>1283.3870016653821</v>
      </c>
      <c r="H196" s="38">
        <v>2432.8073698138646</v>
      </c>
      <c r="I196" s="23">
        <v>0.54741310408491628</v>
      </c>
      <c r="J196" s="23">
        <v>1.6181913064087807</v>
      </c>
    </row>
    <row r="197" spans="1:10">
      <c r="A197" t="s">
        <v>696</v>
      </c>
      <c r="B197" t="s">
        <v>95</v>
      </c>
      <c r="C197" s="23">
        <v>4.8729601065742889</v>
      </c>
      <c r="D197" s="23">
        <v>0.15412405353891903</v>
      </c>
      <c r="E197" s="32">
        <v>82.507999140523225</v>
      </c>
      <c r="F197" s="38">
        <v>1195.9671146588535</v>
      </c>
      <c r="G197" s="38">
        <v>2127.2359721927137</v>
      </c>
      <c r="H197" s="38">
        <v>1791.7297520926434</v>
      </c>
      <c r="I197" s="23">
        <v>0.58257432757689642</v>
      </c>
      <c r="J197" s="23">
        <v>1.6639701250442278</v>
      </c>
    </row>
    <row r="198" spans="1:10">
      <c r="A198" t="s">
        <v>697</v>
      </c>
      <c r="B198" t="s">
        <v>95</v>
      </c>
      <c r="C198" s="23">
        <v>4.8992153466241302</v>
      </c>
      <c r="D198" s="23">
        <v>0.19406287053489693</v>
      </c>
      <c r="E198" s="32">
        <v>82.480692780216373</v>
      </c>
      <c r="F198" s="38">
        <v>1195.9671146588535</v>
      </c>
      <c r="G198" s="38">
        <v>2114.4261206477067</v>
      </c>
      <c r="H198" s="38">
        <v>1810.3117120265922</v>
      </c>
      <c r="I198" s="23">
        <v>0.58367694123788583</v>
      </c>
      <c r="J198" s="23">
        <v>1.6530855807550888</v>
      </c>
    </row>
    <row r="199" spans="1:10">
      <c r="A199" t="s">
        <v>699</v>
      </c>
      <c r="B199" t="s">
        <v>95</v>
      </c>
      <c r="C199" s="23">
        <v>5.5167123907555302</v>
      </c>
      <c r="D199" s="23">
        <v>0.18384975584421256</v>
      </c>
      <c r="E199" s="32">
        <v>82.56189605932596</v>
      </c>
      <c r="F199" s="38">
        <v>1206.8749580498791</v>
      </c>
      <c r="G199" s="38">
        <v>2112.0242734830176</v>
      </c>
      <c r="H199" s="38">
        <v>1800.3060412929276</v>
      </c>
      <c r="I199" s="23">
        <v>0.58569369619822031</v>
      </c>
      <c r="J199" s="23">
        <v>1.6571898752748029</v>
      </c>
    </row>
    <row r="200" spans="1:10">
      <c r="A200" t="s">
        <v>706</v>
      </c>
      <c r="B200" t="s">
        <v>95</v>
      </c>
      <c r="C200" s="23">
        <v>4.4832081082436499</v>
      </c>
      <c r="D200" s="23">
        <v>0.17144772972816522</v>
      </c>
      <c r="E200" s="32">
        <v>87.52067205389794</v>
      </c>
      <c r="F200" s="38">
        <v>1938.4795969193663</v>
      </c>
      <c r="G200" s="38">
        <v>1503.5563250951886</v>
      </c>
      <c r="H200" s="38">
        <v>2209.8238506064831</v>
      </c>
      <c r="I200" s="23">
        <v>0.63508295672689774</v>
      </c>
      <c r="J200" s="23">
        <v>1.6184069857888108</v>
      </c>
    </row>
    <row r="201" spans="1:10">
      <c r="A201" t="s">
        <v>707</v>
      </c>
      <c r="B201" t="s">
        <v>95</v>
      </c>
      <c r="C201" s="23">
        <v>4.0815333119434376</v>
      </c>
      <c r="D201" s="23">
        <v>0.19124565942799523</v>
      </c>
      <c r="E201" s="32">
        <v>87.506764185429546</v>
      </c>
      <c r="F201" s="38">
        <v>1862.9038248529762</v>
      </c>
      <c r="G201" s="38">
        <v>1510.7618665892553</v>
      </c>
      <c r="H201" s="38">
        <v>2135.4960108706896</v>
      </c>
      <c r="I201" s="23">
        <v>0.61110018743357031</v>
      </c>
      <c r="J201" s="23">
        <v>1.6252246725945592</v>
      </c>
    </row>
    <row r="202" spans="1:10">
      <c r="A202" t="s">
        <v>708</v>
      </c>
      <c r="B202" t="s">
        <v>95</v>
      </c>
      <c r="C202" s="23">
        <v>4.7725989203866872</v>
      </c>
      <c r="D202" s="23">
        <v>0.20007375093970792</v>
      </c>
      <c r="E202" s="32">
        <v>87.670181714487825</v>
      </c>
      <c r="F202" s="38">
        <v>1861.3455615114012</v>
      </c>
      <c r="G202" s="38">
        <v>1499.5532464873741</v>
      </c>
      <c r="H202" s="38">
        <v>2142.6429185375928</v>
      </c>
      <c r="I202" s="23">
        <v>0.60147896987177407</v>
      </c>
      <c r="J202" s="23">
        <v>1.6349453223707662</v>
      </c>
    </row>
    <row r="203" spans="1:10">
      <c r="A203" t="s">
        <v>712</v>
      </c>
      <c r="B203" t="s">
        <v>95</v>
      </c>
      <c r="C203" s="23">
        <v>3.9445088771807026</v>
      </c>
      <c r="D203" s="23">
        <v>0.18637264646725327</v>
      </c>
      <c r="E203" s="32">
        <v>84.45607037313431</v>
      </c>
      <c r="F203" s="38">
        <v>1394.6456907096724</v>
      </c>
      <c r="G203" s="38">
        <v>1782.1705961990895</v>
      </c>
      <c r="H203" s="38">
        <v>2002.5635282662893</v>
      </c>
      <c r="I203" s="23">
        <v>0.58976977277616383</v>
      </c>
      <c r="J203" s="23">
        <v>1.5564159451464006</v>
      </c>
    </row>
    <row r="204" spans="1:10">
      <c r="A204" t="s">
        <v>713</v>
      </c>
      <c r="B204" t="s">
        <v>95</v>
      </c>
      <c r="C204" s="23">
        <v>3.9566718474329936</v>
      </c>
      <c r="D204" s="23">
        <v>0.16768993325160622</v>
      </c>
      <c r="E204" s="32">
        <v>84.736762944498977</v>
      </c>
      <c r="F204" s="38">
        <v>1450.7431710063747</v>
      </c>
      <c r="G204" s="38">
        <v>1742.1398101209427</v>
      </c>
      <c r="H204" s="38">
        <v>1941.1001223309213</v>
      </c>
      <c r="I204" s="23">
        <v>0.60041838882782494</v>
      </c>
      <c r="J204" s="23">
        <v>1.5478186341899467</v>
      </c>
    </row>
    <row r="205" spans="1:10">
      <c r="A205" t="s">
        <v>714</v>
      </c>
      <c r="B205" t="s">
        <v>95</v>
      </c>
      <c r="C205" s="23">
        <v>3.9056062194863763</v>
      </c>
      <c r="D205" s="23">
        <v>0.18</v>
      </c>
      <c r="E205" s="32">
        <v>84.28466732529948</v>
      </c>
      <c r="F205" s="38">
        <v>1390.7500323557351</v>
      </c>
      <c r="G205" s="38">
        <v>1824.6032294419249</v>
      </c>
      <c r="H205" s="38">
        <v>1908.9390378298567</v>
      </c>
      <c r="I205" s="23">
        <v>0.59581680805591719</v>
      </c>
      <c r="J205" s="23">
        <v>1.577983923468665</v>
      </c>
    </row>
    <row r="206" spans="1:10">
      <c r="C206" s="23"/>
      <c r="D206" s="23"/>
      <c r="E206" s="32"/>
      <c r="F206" s="38"/>
      <c r="G206" s="38"/>
      <c r="H206" s="38"/>
      <c r="I206" s="23"/>
      <c r="J206" s="23"/>
    </row>
    <row r="207" spans="1:10">
      <c r="A207" t="s">
        <v>580</v>
      </c>
      <c r="B207" t="s">
        <v>90</v>
      </c>
      <c r="C207" s="23">
        <v>4.2536332891127255</v>
      </c>
      <c r="D207" s="23">
        <v>0.18485071286846813</v>
      </c>
      <c r="E207" s="32">
        <v>85.889485722470667</v>
      </c>
      <c r="F207" s="38">
        <v>1501.3867296075641</v>
      </c>
      <c r="G207" s="38">
        <v>1581.2160500867933</v>
      </c>
      <c r="H207" s="38">
        <v>2376.3467992453293</v>
      </c>
      <c r="I207" s="23">
        <v>0.56674028334331794</v>
      </c>
      <c r="J207" s="23">
        <v>1.5146789658455535</v>
      </c>
    </row>
    <row r="208" spans="1:10">
      <c r="A208" t="s">
        <v>581</v>
      </c>
      <c r="B208" t="s">
        <v>90</v>
      </c>
      <c r="C208" s="23">
        <v>3.9385662155607291</v>
      </c>
      <c r="D208" s="23">
        <v>0.19714624783721491</v>
      </c>
      <c r="E208" s="32">
        <v>85.968131806067888</v>
      </c>
      <c r="F208" s="38">
        <v>1499.8284662659887</v>
      </c>
      <c r="G208" s="38">
        <v>1584.4185129730449</v>
      </c>
      <c r="H208" s="38">
        <v>2309.8805579431287</v>
      </c>
      <c r="I208" s="23">
        <v>0.56248153415805002</v>
      </c>
      <c r="J208" s="23">
        <v>1.5286508893488062</v>
      </c>
    </row>
    <row r="209" spans="1:10">
      <c r="A209" t="s">
        <v>586</v>
      </c>
      <c r="B209" t="s">
        <v>90</v>
      </c>
      <c r="C209" s="23">
        <v>3.9535935786667524</v>
      </c>
      <c r="D209" s="23">
        <v>0.17781018612209593</v>
      </c>
      <c r="E209" s="32">
        <v>85.848135140560871</v>
      </c>
      <c r="F209" s="38">
        <v>1513.8528363401642</v>
      </c>
      <c r="G209" s="38">
        <v>1574.0105085927269</v>
      </c>
      <c r="H209" s="38">
        <v>2355.6207670113095</v>
      </c>
      <c r="I209" s="23">
        <v>0.57339662968761484</v>
      </c>
      <c r="J209" s="23">
        <v>1.50081460201737</v>
      </c>
    </row>
    <row r="210" spans="1:10">
      <c r="A210" t="s">
        <v>588</v>
      </c>
      <c r="B210" t="s">
        <v>90</v>
      </c>
      <c r="C210" s="23">
        <v>3.8978347539893385</v>
      </c>
      <c r="D210" s="23">
        <v>0.17254565909249259</v>
      </c>
      <c r="E210" s="32">
        <v>86.05450236651663</v>
      </c>
      <c r="F210" s="38">
        <v>1460.8718827266123</v>
      </c>
      <c r="G210" s="38">
        <v>1564.4031199339715</v>
      </c>
      <c r="H210" s="38">
        <v>2304.1630318096063</v>
      </c>
      <c r="I210" s="23">
        <v>0.54395280295771109</v>
      </c>
      <c r="J210" s="23">
        <v>1.5164021196436834</v>
      </c>
    </row>
    <row r="211" spans="1:10">
      <c r="A211" t="s">
        <v>592</v>
      </c>
      <c r="B211" t="s">
        <v>90</v>
      </c>
      <c r="C211" s="23">
        <v>4.210398957253628</v>
      </c>
      <c r="D211" s="23">
        <v>0.18989953517842273</v>
      </c>
      <c r="E211" s="32">
        <v>85.69069197894062</v>
      </c>
      <c r="F211" s="38">
        <v>1641.6304303493187</v>
      </c>
      <c r="G211" s="38">
        <v>1574.8111243142901</v>
      </c>
      <c r="H211" s="38">
        <v>2354.1913854779291</v>
      </c>
      <c r="I211" s="23">
        <v>0.62986727674709786</v>
      </c>
      <c r="J211" s="23">
        <v>1.4882643064342087</v>
      </c>
    </row>
    <row r="212" spans="1:10">
      <c r="A212" t="s">
        <v>593</v>
      </c>
      <c r="B212" t="s">
        <v>90</v>
      </c>
      <c r="C212" s="23">
        <v>4.3707624517471917</v>
      </c>
      <c r="D212" s="23">
        <v>0.17383335193173038</v>
      </c>
      <c r="E212" s="32">
        <v>85.780159927556525</v>
      </c>
      <c r="F212" s="38">
        <v>1638.5139036661683</v>
      </c>
      <c r="G212" s="38">
        <v>1566.8049670986607</v>
      </c>
      <c r="H212" s="38">
        <v>2273.4313288419221</v>
      </c>
      <c r="I212" s="23">
        <v>0.62408919157643439</v>
      </c>
      <c r="J212" s="23">
        <v>1.4919647893322847</v>
      </c>
    </row>
    <row r="213" spans="1:10">
      <c r="A213" t="s">
        <v>594</v>
      </c>
      <c r="B213" t="s">
        <v>90</v>
      </c>
      <c r="C213" s="23">
        <v>4.4226486322185341</v>
      </c>
      <c r="D213" s="23">
        <v>0.19422301601214226</v>
      </c>
      <c r="E213" s="32">
        <v>85.803647710586432</v>
      </c>
      <c r="F213" s="38">
        <v>1610.4651635178175</v>
      </c>
      <c r="G213" s="38">
        <v>1568.4061985417861</v>
      </c>
      <c r="H213" s="38">
        <v>2277.7194734420641</v>
      </c>
      <c r="I213" s="23">
        <v>0.61222494616034151</v>
      </c>
      <c r="J213" s="23">
        <v>1.4946179421364785</v>
      </c>
    </row>
    <row r="214" spans="1:10">
      <c r="A214" t="s">
        <v>602</v>
      </c>
      <c r="B214" t="s">
        <v>90</v>
      </c>
      <c r="C214" s="23">
        <v>4.2621719358352186</v>
      </c>
      <c r="D214" s="23">
        <v>0.17059387572006507</v>
      </c>
      <c r="E214" s="32">
        <v>85.418168678814865</v>
      </c>
      <c r="F214" s="38">
        <v>1541.901576488515</v>
      </c>
      <c r="G214" s="38">
        <v>1656.4739279137091</v>
      </c>
      <c r="H214" s="38">
        <v>2314.1687025432707</v>
      </c>
      <c r="I214" s="23">
        <v>0.60479352975676703</v>
      </c>
      <c r="J214" s="23">
        <v>1.5395409643967171</v>
      </c>
    </row>
    <row r="215" spans="1:10">
      <c r="A215" t="s">
        <v>603</v>
      </c>
      <c r="B215" t="s">
        <v>90</v>
      </c>
      <c r="C215" s="23">
        <v>4.0908301067861936</v>
      </c>
      <c r="D215" s="23">
        <v>0.17985848745723662</v>
      </c>
      <c r="E215" s="32">
        <v>85.446370381065321</v>
      </c>
      <c r="F215" s="38">
        <v>1538.0059181345778</v>
      </c>
      <c r="G215" s="38">
        <v>1630.0536091021324</v>
      </c>
      <c r="H215" s="38">
        <v>2288.4398349424191</v>
      </c>
      <c r="I215" s="23">
        <v>0.60190004433579236</v>
      </c>
      <c r="J215" s="23">
        <v>1.5180454526852123</v>
      </c>
    </row>
    <row r="216" spans="1:10">
      <c r="A216" t="s">
        <v>607</v>
      </c>
      <c r="B216" t="s">
        <v>90</v>
      </c>
      <c r="C216" s="23">
        <v>4.2856335617879031</v>
      </c>
      <c r="D216" s="23">
        <v>0.17478929964523104</v>
      </c>
      <c r="E216" s="32">
        <v>86.085895055808109</v>
      </c>
      <c r="F216" s="38">
        <v>1618.2564802256929</v>
      </c>
      <c r="G216" s="38">
        <v>1553.9951155536535</v>
      </c>
      <c r="H216" s="38">
        <v>2412.0813375798452</v>
      </c>
      <c r="I216" s="23">
        <v>0.60097900451440478</v>
      </c>
      <c r="J216" s="23">
        <v>1.5092017388916774</v>
      </c>
    </row>
    <row r="217" spans="1:10">
      <c r="A217" t="s">
        <v>608</v>
      </c>
      <c r="B217" t="s">
        <v>90</v>
      </c>
      <c r="C217" s="23">
        <v>4.2832049485572643</v>
      </c>
      <c r="D217" s="23">
        <v>0.16779632102412501</v>
      </c>
      <c r="E217" s="32">
        <v>85.936125960880318</v>
      </c>
      <c r="F217" s="38">
        <v>1549.6928931963903</v>
      </c>
      <c r="G217" s="38">
        <v>1563.6025042124088</v>
      </c>
      <c r="H217" s="38">
        <v>2328.4625178770771</v>
      </c>
      <c r="I217" s="23">
        <v>0.58272480835861951</v>
      </c>
      <c r="J217" s="23">
        <v>1.5049221431534228</v>
      </c>
    </row>
    <row r="218" spans="1:10">
      <c r="A218" t="s">
        <v>609</v>
      </c>
      <c r="B218" t="s">
        <v>90</v>
      </c>
      <c r="C218" s="23">
        <v>3.9697371010848967</v>
      </c>
      <c r="D218" s="23">
        <v>0.18554702885734825</v>
      </c>
      <c r="E218" s="32">
        <v>85.882218318309199</v>
      </c>
      <c r="F218" s="38">
        <v>1555.1468148919032</v>
      </c>
      <c r="G218" s="38">
        <v>1565.2037356555345</v>
      </c>
      <c r="H218" s="38">
        <v>2309.8805579431287</v>
      </c>
      <c r="I218" s="23">
        <v>0.58738556982526413</v>
      </c>
      <c r="J218" s="23">
        <v>1.5003458811867323</v>
      </c>
    </row>
    <row r="220" spans="1:10">
      <c r="A220" t="s">
        <v>1033</v>
      </c>
    </row>
  </sheetData>
  <mergeCells count="1">
    <mergeCell ref="A1:J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912B4-0E2D-4A32-8659-DDD5BD82944A}">
  <dimension ref="A1:W113"/>
  <sheetViews>
    <sheetView workbookViewId="0">
      <selection activeCell="E24" sqref="E24"/>
    </sheetView>
  </sheetViews>
  <sheetFormatPr defaultRowHeight="14.5"/>
  <cols>
    <col min="1" max="1" width="32.90625" customWidth="1"/>
    <col min="2" max="2" width="13.1796875" customWidth="1"/>
    <col min="3" max="3" width="14.81640625" customWidth="1"/>
    <col min="4" max="4" width="9.453125" bestFit="1" customWidth="1"/>
    <col min="5" max="5" width="59.36328125" customWidth="1"/>
    <col min="6" max="6" width="41.54296875" customWidth="1"/>
    <col min="7" max="7" width="14.1796875" customWidth="1"/>
    <col min="8" max="8" width="25.90625" customWidth="1"/>
    <col min="9" max="9" width="20.81640625" customWidth="1"/>
    <col min="10" max="10" width="23.54296875" customWidth="1"/>
    <col min="11" max="12" width="24" customWidth="1"/>
    <col min="13" max="13" width="24.81640625" customWidth="1"/>
    <col min="14" max="14" width="23.26953125" bestFit="1" customWidth="1"/>
    <col min="15" max="15" width="5.26953125" bestFit="1" customWidth="1"/>
    <col min="16" max="16" width="5" bestFit="1" customWidth="1"/>
    <col min="17" max="17" width="23.26953125" bestFit="1" customWidth="1"/>
    <col min="20" max="20" width="13.453125" bestFit="1" customWidth="1"/>
    <col min="21" max="21" width="23.26953125" bestFit="1" customWidth="1"/>
    <col min="22" max="22" width="6.54296875" bestFit="1" customWidth="1"/>
  </cols>
  <sheetData>
    <row r="1" spans="1:23" ht="18" thickBot="1">
      <c r="A1" s="163" t="s">
        <v>1654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</row>
    <row r="2" spans="1:23" ht="17">
      <c r="A2" s="9" t="s">
        <v>0</v>
      </c>
      <c r="B2" s="9" t="s">
        <v>1</v>
      </c>
      <c r="C2" s="9" t="s">
        <v>1034</v>
      </c>
      <c r="D2" s="57" t="s">
        <v>1063</v>
      </c>
      <c r="E2" s="57" t="s">
        <v>1035</v>
      </c>
      <c r="F2" s="57" t="s">
        <v>1036</v>
      </c>
      <c r="G2" s="9" t="s">
        <v>995</v>
      </c>
      <c r="H2" s="9" t="s">
        <v>996</v>
      </c>
      <c r="I2" s="9" t="s">
        <v>1687</v>
      </c>
      <c r="J2" s="9" t="s">
        <v>1037</v>
      </c>
      <c r="K2" s="9" t="s">
        <v>964</v>
      </c>
      <c r="L2" s="9" t="s">
        <v>1688</v>
      </c>
      <c r="M2" s="9" t="s">
        <v>1038</v>
      </c>
      <c r="N2" s="10" t="s">
        <v>1039</v>
      </c>
      <c r="P2" s="9"/>
      <c r="Q2" s="9"/>
      <c r="R2" s="3"/>
      <c r="S2" s="3"/>
      <c r="T2" s="9"/>
      <c r="U2" s="9"/>
      <c r="V2" s="3"/>
      <c r="W2" s="3"/>
    </row>
    <row r="3" spans="1:23" ht="17" thickBot="1">
      <c r="A3" s="58"/>
      <c r="B3" s="58"/>
      <c r="C3" s="58"/>
      <c r="D3" s="63"/>
      <c r="E3" s="64" t="s">
        <v>1685</v>
      </c>
      <c r="F3" s="63"/>
      <c r="G3" s="58"/>
      <c r="H3" s="58"/>
      <c r="I3" s="58"/>
      <c r="J3" s="58"/>
      <c r="K3" s="58"/>
      <c r="L3" s="58"/>
      <c r="M3" s="58"/>
      <c r="N3" s="60"/>
      <c r="P3" s="9"/>
      <c r="Q3" s="9"/>
      <c r="R3" s="3"/>
      <c r="S3" s="3"/>
      <c r="T3" s="9"/>
      <c r="U3" s="9"/>
      <c r="V3" s="3"/>
      <c r="W3" s="3"/>
    </row>
    <row r="4" spans="1:23">
      <c r="A4" s="65" t="s">
        <v>1040</v>
      </c>
      <c r="B4" t="s">
        <v>981</v>
      </c>
      <c r="C4" t="s">
        <v>902</v>
      </c>
      <c r="D4" s="23">
        <v>40.238100000000003</v>
      </c>
      <c r="E4" s="23">
        <v>0.53</v>
      </c>
      <c r="F4" s="23" t="s">
        <v>1695</v>
      </c>
      <c r="G4" s="32">
        <v>4.5289999999999999</v>
      </c>
      <c r="H4" s="32">
        <v>7.0000000000000007E-2</v>
      </c>
      <c r="I4" s="66" t="s">
        <v>1041</v>
      </c>
      <c r="J4" s="32">
        <f>AVERAGE(G4:G5)</f>
        <v>4.5220000000000002</v>
      </c>
      <c r="K4" s="32">
        <f>_xlfn.STDEV.P(G4:G5)</f>
        <v>7.0000000000001172E-3</v>
      </c>
      <c r="L4" s="32">
        <v>84.4</v>
      </c>
      <c r="M4" s="32">
        <v>2.2000000000000002</v>
      </c>
      <c r="N4" s="67">
        <v>24</v>
      </c>
    </row>
    <row r="5" spans="1:23" ht="15" thickBot="1">
      <c r="A5" s="68"/>
      <c r="B5" s="41"/>
      <c r="C5" s="41"/>
      <c r="D5" s="69"/>
      <c r="E5" s="69"/>
      <c r="F5" s="69"/>
      <c r="G5" s="71">
        <v>4.5149999999999997</v>
      </c>
      <c r="H5" s="71">
        <v>7.0000000000000007E-2</v>
      </c>
      <c r="I5" s="70" t="s">
        <v>1041</v>
      </c>
      <c r="J5" s="71"/>
      <c r="K5" s="71"/>
      <c r="L5" s="71"/>
      <c r="M5" s="71"/>
      <c r="N5" s="72"/>
    </row>
    <row r="6" spans="1:23">
      <c r="A6" s="65" t="s">
        <v>1042</v>
      </c>
      <c r="B6" t="s">
        <v>981</v>
      </c>
      <c r="C6" t="s">
        <v>902</v>
      </c>
      <c r="D6" s="23">
        <v>38.718114626870488</v>
      </c>
      <c r="E6" s="23">
        <v>0.49</v>
      </c>
      <c r="F6" s="23" t="s">
        <v>1696</v>
      </c>
      <c r="G6" s="32">
        <v>4.6310000000000002</v>
      </c>
      <c r="H6" s="32">
        <v>7.0000000000000007E-2</v>
      </c>
      <c r="I6" s="66" t="s">
        <v>1041</v>
      </c>
      <c r="J6" s="32">
        <f>AVERAGE(G6:G8)</f>
        <v>4.5726666666666667</v>
      </c>
      <c r="K6" s="32">
        <f>_xlfn.STDEV.P(G6:G8)</f>
        <v>8.1085688557777369E-2</v>
      </c>
      <c r="L6" s="32">
        <v>84.7</v>
      </c>
      <c r="M6" s="32">
        <v>2.2999999999999998</v>
      </c>
      <c r="N6" s="67">
        <v>34</v>
      </c>
    </row>
    <row r="7" spans="1:23">
      <c r="A7" s="65"/>
      <c r="D7" s="23"/>
      <c r="E7" s="23"/>
      <c r="F7" s="23"/>
      <c r="G7" s="32">
        <v>4.6289999999999996</v>
      </c>
      <c r="H7" s="32">
        <v>7.0000000000000007E-2</v>
      </c>
      <c r="I7" s="66" t="s">
        <v>1041</v>
      </c>
      <c r="J7" s="32"/>
      <c r="K7" s="32"/>
      <c r="L7" s="32"/>
      <c r="M7" s="32"/>
      <c r="N7" s="67"/>
    </row>
    <row r="8" spans="1:23" ht="15" thickBot="1">
      <c r="A8" s="68"/>
      <c r="B8" s="41"/>
      <c r="C8" s="41"/>
      <c r="D8" s="69"/>
      <c r="E8" s="69"/>
      <c r="F8" s="69"/>
      <c r="G8" s="71">
        <v>4.4580000000000002</v>
      </c>
      <c r="H8" s="71">
        <v>7.0000000000000007E-2</v>
      </c>
      <c r="I8" s="73">
        <v>1</v>
      </c>
      <c r="J8" s="71"/>
      <c r="K8" s="71"/>
      <c r="L8" s="71"/>
      <c r="M8" s="71"/>
      <c r="N8" s="72"/>
    </row>
    <row r="9" spans="1:23">
      <c r="A9" s="65" t="s">
        <v>1043</v>
      </c>
      <c r="B9" t="s">
        <v>981</v>
      </c>
      <c r="C9" t="s">
        <v>902</v>
      </c>
      <c r="D9" s="23">
        <v>37.631596257284798</v>
      </c>
      <c r="E9" s="23">
        <v>4.9000000000000004</v>
      </c>
      <c r="F9" s="23" t="s">
        <v>1696</v>
      </c>
      <c r="G9" s="32">
        <v>4.5579999999999998</v>
      </c>
      <c r="H9" s="32">
        <v>7.0000000000000007E-2</v>
      </c>
      <c r="I9" s="66" t="s">
        <v>1041</v>
      </c>
      <c r="J9" s="32">
        <f>AVERAGE(G9:G10)</f>
        <v>4.5670000000000002</v>
      </c>
      <c r="K9" s="32">
        <f>_xlfn.STDEV.P(G9:G10)</f>
        <v>8.999999999999897E-3</v>
      </c>
      <c r="L9" s="32">
        <v>84.5</v>
      </c>
      <c r="M9" s="32">
        <v>2.8</v>
      </c>
      <c r="N9" s="67">
        <v>34</v>
      </c>
    </row>
    <row r="10" spans="1:23" ht="15" thickBot="1">
      <c r="A10" s="68"/>
      <c r="B10" s="41"/>
      <c r="C10" s="41"/>
      <c r="D10" s="69"/>
      <c r="E10" s="69"/>
      <c r="F10" s="69"/>
      <c r="G10" s="71">
        <v>4.5759999999999996</v>
      </c>
      <c r="H10" s="71">
        <v>7.0000000000000007E-2</v>
      </c>
      <c r="I10" s="70" t="s">
        <v>1041</v>
      </c>
      <c r="J10" s="71"/>
      <c r="K10" s="71"/>
      <c r="L10" s="71"/>
      <c r="M10" s="71"/>
      <c r="N10" s="72"/>
    </row>
    <row r="11" spans="1:23">
      <c r="A11" s="65" t="s">
        <v>1044</v>
      </c>
      <c r="B11" t="s">
        <v>981</v>
      </c>
      <c r="C11" t="s">
        <v>902</v>
      </c>
      <c r="D11" s="74" t="s">
        <v>1045</v>
      </c>
      <c r="E11" s="74" t="s">
        <v>1045</v>
      </c>
      <c r="F11" s="74"/>
      <c r="G11" s="32">
        <v>4.524</v>
      </c>
      <c r="H11" s="32">
        <v>7.0000000000000007E-2</v>
      </c>
      <c r="I11" s="66" t="s">
        <v>1041</v>
      </c>
      <c r="J11" s="32">
        <f>AVERAGE(G11:G15)</f>
        <v>4.2868000000000004</v>
      </c>
      <c r="K11" s="32">
        <f>_xlfn.STDEV.P(G11:G15)</f>
        <v>0.19088572497701342</v>
      </c>
      <c r="L11" s="32">
        <v>86.6</v>
      </c>
      <c r="M11" s="32">
        <v>1.7</v>
      </c>
      <c r="N11" s="67">
        <v>51</v>
      </c>
    </row>
    <row r="12" spans="1:23">
      <c r="A12" s="65"/>
      <c r="D12" s="23"/>
      <c r="E12" s="23"/>
      <c r="F12" s="23"/>
      <c r="G12" s="32">
        <v>4.1219999999999999</v>
      </c>
      <c r="H12" s="32">
        <v>7.0000000000000007E-2</v>
      </c>
      <c r="I12" s="66" t="s">
        <v>1041</v>
      </c>
      <c r="J12" s="32"/>
      <c r="K12" s="32"/>
      <c r="L12" s="32"/>
      <c r="M12" s="32"/>
      <c r="N12" s="67"/>
    </row>
    <row r="13" spans="1:23">
      <c r="A13" s="65"/>
      <c r="D13" s="23"/>
      <c r="E13" s="23"/>
      <c r="F13" s="23"/>
      <c r="G13" s="32">
        <v>4.0910000000000002</v>
      </c>
      <c r="H13" s="32">
        <v>7.0000000000000007E-2</v>
      </c>
      <c r="I13" s="66" t="s">
        <v>1041</v>
      </c>
      <c r="J13" s="32"/>
      <c r="K13" s="32"/>
      <c r="L13" s="32"/>
      <c r="M13" s="32"/>
      <c r="N13" s="67"/>
    </row>
    <row r="14" spans="1:23">
      <c r="A14" s="65"/>
      <c r="D14" s="23"/>
      <c r="E14" s="23"/>
      <c r="F14" s="23"/>
      <c r="G14" s="32">
        <v>4.5110000000000001</v>
      </c>
      <c r="H14" s="32">
        <v>7.0000000000000007E-2</v>
      </c>
      <c r="I14" s="75">
        <v>2</v>
      </c>
      <c r="J14" s="32"/>
      <c r="K14" s="32"/>
      <c r="L14" s="32"/>
      <c r="M14" s="32"/>
      <c r="N14" s="67"/>
    </row>
    <row r="15" spans="1:23" ht="15" thickBot="1">
      <c r="A15" s="68"/>
      <c r="B15" s="41"/>
      <c r="C15" s="41"/>
      <c r="D15" s="69"/>
      <c r="E15" s="69"/>
      <c r="F15" s="69"/>
      <c r="G15" s="71">
        <v>4.1859999999999999</v>
      </c>
      <c r="H15" s="71">
        <v>7.0000000000000007E-2</v>
      </c>
      <c r="I15" s="73">
        <v>1</v>
      </c>
      <c r="J15" s="71"/>
      <c r="K15" s="71"/>
      <c r="L15" s="71"/>
      <c r="M15" s="71"/>
      <c r="N15" s="72"/>
    </row>
    <row r="16" spans="1:23">
      <c r="A16" s="65" t="s">
        <v>1046</v>
      </c>
      <c r="B16" t="s">
        <v>982</v>
      </c>
      <c r="C16" t="s">
        <v>902</v>
      </c>
      <c r="D16" s="23">
        <v>23.037903854580321</v>
      </c>
      <c r="E16" s="76">
        <v>24.782923688863431</v>
      </c>
      <c r="F16" s="20" t="s">
        <v>1697</v>
      </c>
      <c r="G16" s="32">
        <v>4.2560000000000002</v>
      </c>
      <c r="H16" s="32">
        <v>7.0000000000000007E-2</v>
      </c>
      <c r="I16" s="75" t="s">
        <v>1041</v>
      </c>
      <c r="J16" s="32">
        <v>4.3209999999999997</v>
      </c>
      <c r="K16" s="32">
        <v>9.1923881554251102E-2</v>
      </c>
      <c r="L16" s="32">
        <v>85.3</v>
      </c>
      <c r="M16" s="32">
        <v>1</v>
      </c>
      <c r="N16" s="67">
        <v>19</v>
      </c>
    </row>
    <row r="17" spans="1:14" ht="15" thickBot="1">
      <c r="A17" s="68"/>
      <c r="B17" s="41"/>
      <c r="C17" s="41"/>
      <c r="D17" s="69"/>
      <c r="E17" s="69"/>
      <c r="F17" s="69"/>
      <c r="G17" s="71">
        <v>4.3860000000000001</v>
      </c>
      <c r="H17" s="71">
        <v>7.0000000000000007E-2</v>
      </c>
      <c r="I17" s="73" t="s">
        <v>1041</v>
      </c>
      <c r="J17" s="71"/>
      <c r="K17" s="71"/>
      <c r="L17" s="71"/>
      <c r="M17" s="71"/>
      <c r="N17" s="72"/>
    </row>
    <row r="18" spans="1:14">
      <c r="A18" s="65" t="s">
        <v>1047</v>
      </c>
      <c r="B18" t="s">
        <v>982</v>
      </c>
      <c r="C18" t="s">
        <v>902</v>
      </c>
      <c r="D18" s="23">
        <v>26.32560329712113</v>
      </c>
      <c r="E18" s="23">
        <v>3.7389133553955549</v>
      </c>
      <c r="F18" s="23" t="s">
        <v>1696</v>
      </c>
      <c r="G18" s="32">
        <v>4.1639999999999997</v>
      </c>
      <c r="H18" s="32">
        <v>7.0000000000000007E-2</v>
      </c>
      <c r="I18" s="77" t="s">
        <v>1041</v>
      </c>
      <c r="J18" s="32">
        <f>AVERAGE(G18:G21)</f>
        <v>4.2839999999999998</v>
      </c>
      <c r="K18" s="32">
        <f>_xlfn.STDEV.P(G18:G21)</f>
        <v>0.13350468156585371</v>
      </c>
      <c r="L18" s="32">
        <v>85</v>
      </c>
      <c r="M18" s="32">
        <v>1.3</v>
      </c>
      <c r="N18" s="67">
        <v>28</v>
      </c>
    </row>
    <row r="19" spans="1:14">
      <c r="A19" s="65"/>
      <c r="D19" s="23"/>
      <c r="E19" s="23"/>
      <c r="F19" s="23"/>
      <c r="G19" s="32">
        <v>4.51</v>
      </c>
      <c r="H19" s="32">
        <v>7.0000000000000007E-2</v>
      </c>
      <c r="I19" s="75" t="s">
        <v>1041</v>
      </c>
      <c r="J19" s="32"/>
      <c r="K19" s="32"/>
      <c r="L19" s="32"/>
      <c r="M19" s="32"/>
      <c r="N19" s="67"/>
    </row>
    <row r="20" spans="1:14">
      <c r="A20" s="65"/>
      <c r="D20" s="23"/>
      <c r="E20" s="23"/>
      <c r="F20" s="23"/>
      <c r="G20" s="32">
        <v>4.2210000000000001</v>
      </c>
      <c r="H20" s="32">
        <v>7.0000000000000007E-2</v>
      </c>
      <c r="I20" s="75">
        <v>1</v>
      </c>
      <c r="J20" s="32"/>
      <c r="K20" s="32"/>
      <c r="L20" s="32"/>
      <c r="M20" s="32"/>
      <c r="N20" s="67"/>
    </row>
    <row r="21" spans="1:14" ht="15" thickBot="1">
      <c r="A21" s="68"/>
      <c r="B21" s="41"/>
      <c r="C21" s="41"/>
      <c r="D21" s="69"/>
      <c r="E21" s="69"/>
      <c r="F21" s="69"/>
      <c r="G21" s="71">
        <v>4.2409999999999997</v>
      </c>
      <c r="H21" s="71">
        <v>7.0000000000000007E-2</v>
      </c>
      <c r="I21" s="73">
        <v>1</v>
      </c>
      <c r="J21" s="71"/>
      <c r="K21" s="71"/>
      <c r="L21" s="71"/>
      <c r="M21" s="71"/>
      <c r="N21" s="72"/>
    </row>
    <row r="22" spans="1:14">
      <c r="A22" s="65" t="s">
        <v>1048</v>
      </c>
      <c r="B22" t="s">
        <v>65</v>
      </c>
      <c r="C22" t="s">
        <v>902</v>
      </c>
      <c r="D22" s="74" t="s">
        <v>1045</v>
      </c>
      <c r="E22" s="74" t="s">
        <v>1045</v>
      </c>
      <c r="F22" s="74"/>
      <c r="G22" s="32">
        <v>4.4080000000000004</v>
      </c>
      <c r="H22" s="32">
        <v>7.0000000000000007E-2</v>
      </c>
      <c r="I22" s="75" t="s">
        <v>1041</v>
      </c>
      <c r="J22" s="32">
        <f>AVERAGE(G22:G23)</f>
        <v>4.4619999999999997</v>
      </c>
      <c r="K22" s="32">
        <f>_xlfn.STDEV.P(G22:G23)</f>
        <v>5.3999999999999826E-2</v>
      </c>
      <c r="L22" s="32">
        <v>85.3</v>
      </c>
      <c r="M22" s="32">
        <v>0.8</v>
      </c>
      <c r="N22" s="67">
        <v>28</v>
      </c>
    </row>
    <row r="23" spans="1:14" ht="15" thickBot="1">
      <c r="A23" s="68"/>
      <c r="B23" s="41"/>
      <c r="C23" s="41"/>
      <c r="D23" s="69"/>
      <c r="E23" s="78"/>
      <c r="F23" s="69"/>
      <c r="G23" s="71">
        <v>4.516</v>
      </c>
      <c r="H23" s="71">
        <v>7.0000000000000007E-2</v>
      </c>
      <c r="I23" s="73" t="s">
        <v>1041</v>
      </c>
      <c r="J23" s="71"/>
      <c r="K23" s="71"/>
      <c r="L23" s="71"/>
      <c r="M23" s="71"/>
      <c r="N23" s="72"/>
    </row>
    <row r="24" spans="1:14">
      <c r="A24" s="65" t="s">
        <v>64</v>
      </c>
      <c r="B24" t="s">
        <v>65</v>
      </c>
      <c r="C24" t="s">
        <v>902</v>
      </c>
      <c r="D24" s="23">
        <v>36.799999999999997</v>
      </c>
      <c r="E24" s="76"/>
      <c r="F24" s="23" t="s">
        <v>1694</v>
      </c>
      <c r="G24" s="32">
        <v>3.8530000000000002</v>
      </c>
      <c r="H24" s="32">
        <v>0.06</v>
      </c>
      <c r="I24" s="75">
        <v>1</v>
      </c>
      <c r="J24" s="32">
        <f>AVERAGE(G24:G25)</f>
        <v>4.0629999999999997</v>
      </c>
      <c r="K24" s="32">
        <f>_xlfn.STDEV.P(G24:G25)</f>
        <v>0.20999999999999974</v>
      </c>
      <c r="L24" s="32">
        <v>85.886275624999612</v>
      </c>
      <c r="M24" s="32">
        <v>1.1064127990332036</v>
      </c>
      <c r="N24" s="67">
        <v>12</v>
      </c>
    </row>
    <row r="25" spans="1:14" ht="15" thickBot="1">
      <c r="A25" s="68"/>
      <c r="B25" s="41"/>
      <c r="C25" s="41"/>
      <c r="D25" s="69"/>
      <c r="E25" s="78"/>
      <c r="F25" s="69"/>
      <c r="G25" s="71">
        <v>4.2729999999999997</v>
      </c>
      <c r="H25" s="71">
        <v>0.06</v>
      </c>
      <c r="I25" s="73">
        <v>1</v>
      </c>
      <c r="J25" s="71"/>
      <c r="K25" s="71"/>
      <c r="L25" s="71"/>
      <c r="M25" s="71"/>
      <c r="N25" s="72"/>
    </row>
    <row r="26" spans="1:14">
      <c r="A26" s="65" t="s">
        <v>1050</v>
      </c>
      <c r="B26" t="s">
        <v>986</v>
      </c>
      <c r="C26" t="s">
        <v>902</v>
      </c>
      <c r="D26" s="74" t="s">
        <v>1045</v>
      </c>
      <c r="E26" s="74" t="s">
        <v>1045</v>
      </c>
      <c r="F26" s="74"/>
      <c r="G26" s="32">
        <v>4.4219999999999997</v>
      </c>
      <c r="H26" s="32">
        <v>7.0000000000000007E-2</v>
      </c>
      <c r="I26" s="75" t="s">
        <v>1041</v>
      </c>
      <c r="J26" s="32">
        <f>AVERAGE(G26:G27)</f>
        <v>4.4339999999999993</v>
      </c>
      <c r="K26" s="32">
        <f>_xlfn.STDEV.P(G26:G27)</f>
        <v>1.2000000000000011E-2</v>
      </c>
      <c r="L26" s="32">
        <v>86.9</v>
      </c>
      <c r="M26" s="32">
        <v>2.2000000000000002</v>
      </c>
      <c r="N26" s="67">
        <v>45</v>
      </c>
    </row>
    <row r="27" spans="1:14" ht="15" thickBot="1">
      <c r="A27" s="68"/>
      <c r="B27" s="41"/>
      <c r="C27" s="41"/>
      <c r="D27" s="69"/>
      <c r="E27" s="78"/>
      <c r="F27" s="69"/>
      <c r="G27" s="71">
        <v>4.4459999999999997</v>
      </c>
      <c r="H27" s="71">
        <v>7.0000000000000007E-2</v>
      </c>
      <c r="I27" s="73" t="s">
        <v>1041</v>
      </c>
      <c r="J27" s="71"/>
      <c r="K27" s="71"/>
      <c r="L27" s="71"/>
      <c r="M27" s="71"/>
      <c r="N27" s="72"/>
    </row>
    <row r="28" spans="1:14">
      <c r="A28" s="65" t="s">
        <v>1051</v>
      </c>
      <c r="B28" t="s">
        <v>986</v>
      </c>
      <c r="C28" t="s">
        <v>902</v>
      </c>
      <c r="D28" s="23">
        <v>42.872999999999998</v>
      </c>
      <c r="E28" s="20">
        <v>0.71</v>
      </c>
      <c r="F28" s="20" t="s">
        <v>1698</v>
      </c>
      <c r="G28" s="32">
        <v>4.585</v>
      </c>
      <c r="H28" s="32">
        <v>7.0000000000000007E-2</v>
      </c>
      <c r="I28" s="75" t="s">
        <v>1041</v>
      </c>
      <c r="J28" s="32">
        <f>AVERAGE(G28:G29)</f>
        <v>4.5579999999999998</v>
      </c>
      <c r="K28" s="32">
        <f>_xlfn.STDEV.P(G28:G29)</f>
        <v>2.7000000000000135E-2</v>
      </c>
      <c r="L28" s="32">
        <v>86.2</v>
      </c>
      <c r="M28" s="32">
        <v>2.6</v>
      </c>
      <c r="N28" s="67">
        <v>29</v>
      </c>
    </row>
    <row r="29" spans="1:14" ht="15" thickBot="1">
      <c r="A29" s="41"/>
      <c r="B29" s="41"/>
      <c r="C29" s="41"/>
      <c r="D29" s="69"/>
      <c r="E29" s="78"/>
      <c r="F29" s="69"/>
      <c r="G29" s="71">
        <v>4.5309999999999997</v>
      </c>
      <c r="H29" s="71">
        <v>7.0000000000000007E-2</v>
      </c>
      <c r="I29" s="73" t="s">
        <v>1041</v>
      </c>
      <c r="J29" s="71"/>
      <c r="K29" s="71"/>
      <c r="L29" s="71"/>
      <c r="M29" s="71"/>
      <c r="N29" s="72"/>
    </row>
    <row r="30" spans="1:14">
      <c r="A30" s="79" t="s">
        <v>1052</v>
      </c>
      <c r="B30" s="80" t="s">
        <v>988</v>
      </c>
      <c r="C30" s="80" t="s">
        <v>902</v>
      </c>
      <c r="D30" s="81">
        <v>34.197991329742671</v>
      </c>
      <c r="E30" s="82">
        <v>5.3113991839614787</v>
      </c>
      <c r="F30" s="23" t="s">
        <v>1696</v>
      </c>
      <c r="G30" s="153">
        <v>5.29</v>
      </c>
      <c r="H30" s="84">
        <v>7.0000000000000007E-2</v>
      </c>
      <c r="I30" s="83" t="s">
        <v>1041</v>
      </c>
      <c r="J30" s="84">
        <f>AVERAGE(G30:G31)</f>
        <v>4.9380000000000006</v>
      </c>
      <c r="K30" s="84">
        <f>_xlfn.STDEV.P(G30:G31)</f>
        <v>0.35199999999999987</v>
      </c>
      <c r="L30" s="84">
        <v>86.6</v>
      </c>
      <c r="M30" s="84">
        <v>3.1</v>
      </c>
      <c r="N30" s="85">
        <v>55</v>
      </c>
    </row>
    <row r="31" spans="1:14" ht="15" thickBot="1">
      <c r="A31" s="41"/>
      <c r="B31" s="41"/>
      <c r="C31" s="41"/>
      <c r="D31" s="69"/>
      <c r="E31" s="78"/>
      <c r="F31" s="69"/>
      <c r="G31" s="154">
        <v>4.5860000000000003</v>
      </c>
      <c r="H31" s="71">
        <v>7.0000000000000007E-2</v>
      </c>
      <c r="I31" s="73" t="s">
        <v>1041</v>
      </c>
      <c r="J31" s="71"/>
      <c r="K31" s="71"/>
      <c r="L31" s="71"/>
      <c r="M31" s="71"/>
      <c r="N31" s="72"/>
    </row>
    <row r="32" spans="1:14">
      <c r="A32" s="65" t="s">
        <v>1053</v>
      </c>
      <c r="B32" s="80" t="s">
        <v>988</v>
      </c>
      <c r="C32" t="s">
        <v>902</v>
      </c>
      <c r="D32" s="74" t="s">
        <v>1045</v>
      </c>
      <c r="E32" s="74" t="s">
        <v>1045</v>
      </c>
      <c r="F32" s="74"/>
      <c r="G32" s="18">
        <v>4.5960000000000001</v>
      </c>
      <c r="H32" s="32">
        <v>7.0000000000000007E-2</v>
      </c>
      <c r="I32" s="75" t="s">
        <v>1041</v>
      </c>
      <c r="J32" s="32">
        <f>AVERAGE(G32:G33)</f>
        <v>4.6574999999999998</v>
      </c>
      <c r="K32" s="32">
        <f>_xlfn.STDEV.P(G32:G33)</f>
        <v>6.1499999999999666E-2</v>
      </c>
      <c r="L32" s="32">
        <v>86.8</v>
      </c>
      <c r="M32" s="32">
        <v>1.1000000000000001</v>
      </c>
      <c r="N32" s="67">
        <v>34</v>
      </c>
    </row>
    <row r="33" spans="1:14" ht="15" thickBot="1">
      <c r="A33" s="41"/>
      <c r="B33" s="41"/>
      <c r="C33" s="41"/>
      <c r="D33" s="69"/>
      <c r="E33" s="78"/>
      <c r="F33" s="69"/>
      <c r="G33" s="154">
        <v>4.7189999999999994</v>
      </c>
      <c r="H33" s="71">
        <v>7.0000000000000007E-2</v>
      </c>
      <c r="I33" s="73" t="s">
        <v>1041</v>
      </c>
      <c r="J33" s="71"/>
      <c r="K33" s="71"/>
      <c r="L33" s="71"/>
      <c r="M33" s="71"/>
      <c r="N33" s="72"/>
    </row>
    <row r="34" spans="1:14">
      <c r="A34" s="65" t="s">
        <v>1054</v>
      </c>
      <c r="B34" t="s">
        <v>986</v>
      </c>
      <c r="C34" t="s">
        <v>902</v>
      </c>
      <c r="D34" s="23">
        <v>36.143474346538866</v>
      </c>
      <c r="E34" s="23">
        <v>1.2765974452742541</v>
      </c>
      <c r="F34" s="23" t="s">
        <v>1696</v>
      </c>
      <c r="G34" s="18">
        <v>4.6919999999999993</v>
      </c>
      <c r="H34" s="32">
        <v>7.0000000000000007E-2</v>
      </c>
      <c r="I34" s="75">
        <v>1</v>
      </c>
      <c r="J34" s="32">
        <f>AVERAGE(G34:G37)</f>
        <v>4.8025000000000002</v>
      </c>
      <c r="K34" s="32">
        <f>_xlfn.STDEV.P(G34:G37)</f>
        <v>0.20037028222767958</v>
      </c>
      <c r="L34" s="32">
        <v>86.8</v>
      </c>
      <c r="M34" s="32">
        <v>1.9</v>
      </c>
      <c r="N34" s="67">
        <v>36</v>
      </c>
    </row>
    <row r="35" spans="1:14">
      <c r="D35" s="23"/>
      <c r="E35" s="76"/>
      <c r="F35" s="23"/>
      <c r="G35" s="18">
        <v>4.7549999999999999</v>
      </c>
      <c r="H35" s="32">
        <v>7.0000000000000007E-2</v>
      </c>
      <c r="I35" s="75">
        <v>1</v>
      </c>
      <c r="J35" s="32"/>
      <c r="K35" s="32"/>
      <c r="L35" s="32"/>
      <c r="M35" s="32"/>
      <c r="N35" s="67"/>
    </row>
    <row r="36" spans="1:14">
      <c r="D36" s="23"/>
      <c r="E36" s="76"/>
      <c r="F36" s="23"/>
      <c r="G36" s="18">
        <v>5.14</v>
      </c>
      <c r="H36" s="32">
        <v>7.0000000000000007E-2</v>
      </c>
      <c r="I36" s="75">
        <v>1</v>
      </c>
      <c r="J36" s="32"/>
      <c r="K36" s="32"/>
      <c r="L36" s="32"/>
      <c r="M36" s="32"/>
      <c r="N36" s="67"/>
    </row>
    <row r="37" spans="1:14" ht="15" thickBot="1">
      <c r="A37" s="41"/>
      <c r="B37" s="41"/>
      <c r="C37" s="41"/>
      <c r="D37" s="69"/>
      <c r="E37" s="78"/>
      <c r="F37" s="69"/>
      <c r="G37" s="154">
        <v>4.6230000000000002</v>
      </c>
      <c r="H37" s="71">
        <v>7.0000000000000007E-2</v>
      </c>
      <c r="I37" s="73" t="s">
        <v>1041</v>
      </c>
      <c r="J37" s="71"/>
      <c r="K37" s="71"/>
      <c r="L37" s="71"/>
      <c r="M37" s="71"/>
      <c r="N37" s="72"/>
    </row>
    <row r="38" spans="1:14">
      <c r="A38" s="79" t="s">
        <v>1055</v>
      </c>
      <c r="B38" s="80" t="s">
        <v>992</v>
      </c>
      <c r="C38" s="80" t="s">
        <v>902</v>
      </c>
      <c r="D38" s="81">
        <v>17.934837314484767</v>
      </c>
      <c r="E38" s="86">
        <v>176.12232994028264</v>
      </c>
      <c r="F38" s="20" t="s">
        <v>1698</v>
      </c>
      <c r="G38" s="153">
        <v>3.8839999999999999</v>
      </c>
      <c r="H38" s="84">
        <v>7.0000000000000007E-2</v>
      </c>
      <c r="I38" s="87" t="s">
        <v>1041</v>
      </c>
      <c r="J38" s="84">
        <v>3.7949999999999999</v>
      </c>
      <c r="K38" s="84">
        <v>0.1258650070512054</v>
      </c>
      <c r="L38" s="84">
        <v>84.6</v>
      </c>
      <c r="M38" s="84">
        <v>1.5</v>
      </c>
      <c r="N38" s="85">
        <v>40</v>
      </c>
    </row>
    <row r="39" spans="1:14" ht="15" thickBot="1">
      <c r="A39" s="41"/>
      <c r="B39" s="41"/>
      <c r="C39" s="41"/>
      <c r="D39" s="41"/>
      <c r="E39" s="41"/>
      <c r="F39" s="88"/>
      <c r="G39" s="71">
        <v>3.706</v>
      </c>
      <c r="H39" s="71">
        <v>7.0000000000000007E-2</v>
      </c>
      <c r="I39" s="89" t="s">
        <v>1041</v>
      </c>
      <c r="J39" s="71"/>
      <c r="K39" s="71"/>
      <c r="L39" s="41"/>
      <c r="M39" s="41"/>
      <c r="N39" s="41"/>
    </row>
    <row r="40" spans="1:14">
      <c r="A40" s="65" t="s">
        <v>66</v>
      </c>
      <c r="B40" t="s">
        <v>67</v>
      </c>
      <c r="C40" t="s">
        <v>902</v>
      </c>
      <c r="D40">
        <v>36.4</v>
      </c>
      <c r="F40" s="23" t="s">
        <v>1049</v>
      </c>
      <c r="G40" s="32">
        <v>4.1929999999999996</v>
      </c>
      <c r="H40" s="32">
        <v>0.06</v>
      </c>
      <c r="I40" s="90">
        <v>1</v>
      </c>
      <c r="J40" s="32">
        <f>AVERAGE(G40:G41)</f>
        <v>4.2445000000000004</v>
      </c>
      <c r="K40" s="32">
        <f>_xlfn.STDEV.P(G40:G41)</f>
        <v>5.1500000000000323E-2</v>
      </c>
      <c r="L40" s="32">
        <v>86.325953672502251</v>
      </c>
      <c r="M40" s="32">
        <v>2.7682018168446025</v>
      </c>
      <c r="N40" s="91">
        <v>11</v>
      </c>
    </row>
    <row r="41" spans="1:14" ht="15" thickBot="1">
      <c r="A41" s="41"/>
      <c r="B41" s="41"/>
      <c r="C41" s="41"/>
      <c r="D41" s="41"/>
      <c r="E41" s="41"/>
      <c r="F41" s="41"/>
      <c r="G41" s="71">
        <v>4.2960000000000003</v>
      </c>
      <c r="H41" s="71">
        <v>0.06</v>
      </c>
      <c r="I41" s="89">
        <v>1</v>
      </c>
      <c r="J41" s="71"/>
      <c r="K41" s="71"/>
      <c r="L41" s="41"/>
      <c r="M41" s="41"/>
      <c r="N41" s="41"/>
    </row>
    <row r="42" spans="1:14">
      <c r="A42" s="65" t="s">
        <v>70</v>
      </c>
      <c r="B42" t="s">
        <v>71</v>
      </c>
      <c r="C42" t="s">
        <v>902</v>
      </c>
      <c r="D42">
        <v>47.5</v>
      </c>
      <c r="F42" t="s">
        <v>1056</v>
      </c>
      <c r="G42" s="32">
        <v>4.5469999999999997</v>
      </c>
      <c r="H42" s="32">
        <v>0.06</v>
      </c>
      <c r="I42" s="90">
        <v>4</v>
      </c>
      <c r="J42" s="32">
        <f>AVERAGE(G42:G43)</f>
        <v>4.5869999999999997</v>
      </c>
      <c r="K42" s="32">
        <f>_xlfn.STDEV.P(G42:G43)</f>
        <v>4.0000000000000036E-2</v>
      </c>
      <c r="L42" s="32">
        <v>87.216008989996041</v>
      </c>
      <c r="M42" s="32">
        <v>1.0153659536896948</v>
      </c>
      <c r="N42" s="91">
        <v>17</v>
      </c>
    </row>
    <row r="43" spans="1:14" ht="15" thickBot="1">
      <c r="A43" s="41"/>
      <c r="B43" s="41"/>
      <c r="C43" s="41"/>
      <c r="D43" s="41"/>
      <c r="E43" s="41"/>
      <c r="F43" s="41"/>
      <c r="G43" s="71">
        <v>4.6269999999999998</v>
      </c>
      <c r="H43" s="71">
        <v>0.06</v>
      </c>
      <c r="I43" s="89">
        <v>2</v>
      </c>
      <c r="J43" s="71"/>
      <c r="K43" s="71"/>
      <c r="L43" s="41"/>
      <c r="M43" s="41"/>
      <c r="N43" s="41"/>
    </row>
    <row r="44" spans="1:14">
      <c r="A44" s="65" t="s">
        <v>78</v>
      </c>
      <c r="C44" t="s">
        <v>75</v>
      </c>
      <c r="D44">
        <v>20.5</v>
      </c>
      <c r="F44" t="s">
        <v>1056</v>
      </c>
      <c r="G44" s="32">
        <v>5.0519999999999996</v>
      </c>
      <c r="H44" s="32">
        <v>0.06</v>
      </c>
      <c r="I44" s="90">
        <v>1</v>
      </c>
      <c r="J44" s="32">
        <f>AVERAGE(G44:G45)</f>
        <v>4.9740000000000002</v>
      </c>
      <c r="K44" s="32">
        <f>_xlfn.STDEV.P(G44:G45)</f>
        <v>7.7999999999999847E-2</v>
      </c>
      <c r="L44" s="32">
        <v>86.542811153292291</v>
      </c>
      <c r="M44" s="32">
        <v>2.0741472274674302</v>
      </c>
      <c r="N44" s="91">
        <v>12</v>
      </c>
    </row>
    <row r="45" spans="1:14" ht="15" thickBot="1">
      <c r="A45" s="68"/>
      <c r="B45" s="41"/>
      <c r="C45" s="41"/>
      <c r="D45" s="41"/>
      <c r="E45" s="41"/>
      <c r="F45" s="41"/>
      <c r="G45" s="71">
        <v>4.8959999999999999</v>
      </c>
      <c r="H45" s="71">
        <v>0.06</v>
      </c>
      <c r="I45" s="89">
        <v>1</v>
      </c>
      <c r="J45" s="71"/>
      <c r="K45" s="71"/>
      <c r="L45" s="41"/>
      <c r="M45" s="41"/>
      <c r="N45" s="41"/>
    </row>
    <row r="46" spans="1:14">
      <c r="A46" s="65" t="s">
        <v>79</v>
      </c>
      <c r="C46" t="s">
        <v>75</v>
      </c>
      <c r="D46">
        <v>20</v>
      </c>
      <c r="F46" t="s">
        <v>1056</v>
      </c>
      <c r="G46" s="32">
        <v>5.2649999999999997</v>
      </c>
      <c r="H46" s="32">
        <v>0.06</v>
      </c>
      <c r="I46" s="90">
        <v>1</v>
      </c>
      <c r="J46" s="32">
        <f>AVERAGE(G46:G49)</f>
        <v>5.1865000000000006</v>
      </c>
      <c r="K46" s="32">
        <f>_xlfn.STDEV.P(G46:G49)</f>
        <v>5.2371270750288142E-2</v>
      </c>
      <c r="L46" s="32">
        <v>85.582199622051832</v>
      </c>
      <c r="M46" s="32">
        <v>1.0957422194339261</v>
      </c>
      <c r="N46" s="91">
        <v>10</v>
      </c>
    </row>
    <row r="47" spans="1:14">
      <c r="A47" s="65"/>
      <c r="G47" s="32">
        <v>5.157</v>
      </c>
      <c r="H47" s="32">
        <v>0.06</v>
      </c>
      <c r="I47" s="90">
        <v>1</v>
      </c>
      <c r="J47" s="32"/>
      <c r="K47" s="32"/>
    </row>
    <row r="48" spans="1:14">
      <c r="A48" s="65"/>
      <c r="G48" s="32">
        <v>5.1989999999999998</v>
      </c>
      <c r="H48" s="32">
        <v>0.06</v>
      </c>
      <c r="I48" s="90">
        <v>1</v>
      </c>
      <c r="J48" s="32"/>
      <c r="K48" s="32"/>
    </row>
    <row r="49" spans="1:18" ht="15" thickBot="1">
      <c r="A49" s="68"/>
      <c r="B49" s="41"/>
      <c r="C49" s="41"/>
      <c r="D49" s="41"/>
      <c r="E49" s="41"/>
      <c r="F49" s="41"/>
      <c r="G49" s="71">
        <v>5.125</v>
      </c>
      <c r="H49" s="71">
        <v>0.06</v>
      </c>
      <c r="I49" s="89">
        <v>1</v>
      </c>
      <c r="J49" s="71"/>
      <c r="K49" s="71"/>
      <c r="L49" s="41"/>
      <c r="M49" s="41"/>
      <c r="N49" s="41"/>
    </row>
    <row r="50" spans="1:18">
      <c r="A50" s="65" t="s">
        <v>21</v>
      </c>
      <c r="C50" t="s">
        <v>16</v>
      </c>
      <c r="D50">
        <v>24.5</v>
      </c>
      <c r="F50" t="s">
        <v>1056</v>
      </c>
      <c r="G50" s="32">
        <v>4.1369999999999996</v>
      </c>
      <c r="H50" s="32">
        <v>0.06</v>
      </c>
      <c r="I50" s="90">
        <v>1</v>
      </c>
      <c r="J50" s="32">
        <f>AVERAGE(G50:G51)</f>
        <v>4.0004999999999997</v>
      </c>
      <c r="K50" s="32">
        <f>_xlfn.STDEV.P(G50:G51)</f>
        <v>0.13649999999999984</v>
      </c>
      <c r="L50" s="32">
        <v>86.298225925358793</v>
      </c>
      <c r="M50" s="32">
        <v>1.1014864033749341</v>
      </c>
      <c r="N50" s="91">
        <v>13</v>
      </c>
    </row>
    <row r="51" spans="1:18" ht="15" thickBot="1">
      <c r="A51" s="68"/>
      <c r="B51" s="41"/>
      <c r="C51" s="41"/>
      <c r="D51" s="41"/>
      <c r="E51" s="41"/>
      <c r="F51" s="41"/>
      <c r="G51" s="71">
        <v>3.8639999999999999</v>
      </c>
      <c r="H51" s="71">
        <v>0.06</v>
      </c>
      <c r="I51" s="89">
        <v>1</v>
      </c>
      <c r="J51" s="71"/>
      <c r="K51" s="71"/>
      <c r="L51" s="41"/>
      <c r="M51" s="41"/>
      <c r="N51" s="41"/>
    </row>
    <row r="52" spans="1:18">
      <c r="A52" s="65" t="s">
        <v>35</v>
      </c>
      <c r="C52" t="s">
        <v>27</v>
      </c>
      <c r="D52">
        <v>34.299999999999997</v>
      </c>
      <c r="F52" t="s">
        <v>1057</v>
      </c>
      <c r="G52" s="32">
        <v>4.6139999999999999</v>
      </c>
      <c r="H52" s="32">
        <v>0.06</v>
      </c>
      <c r="I52" s="90">
        <v>1</v>
      </c>
      <c r="J52" s="32">
        <f>AVERAGE(G52:G56)</f>
        <v>4.3016000000000005</v>
      </c>
      <c r="K52" s="32">
        <f>_xlfn.STDEV.P(G52:G56)</f>
        <v>0.30807635417214335</v>
      </c>
      <c r="L52" s="32">
        <v>85.882788086719884</v>
      </c>
      <c r="M52" s="32">
        <v>1.0440666020819687</v>
      </c>
      <c r="N52" s="91">
        <v>12</v>
      </c>
    </row>
    <row r="53" spans="1:18">
      <c r="G53" s="32">
        <v>4.7359999999999998</v>
      </c>
      <c r="H53" s="32">
        <v>0.06</v>
      </c>
      <c r="I53" s="90">
        <v>1</v>
      </c>
      <c r="J53" s="32"/>
      <c r="K53" s="32"/>
    </row>
    <row r="54" spans="1:18">
      <c r="A54" s="92"/>
      <c r="G54" s="32">
        <v>4.0840000000000005</v>
      </c>
      <c r="H54" s="32">
        <v>0.06</v>
      </c>
      <c r="I54" s="90">
        <v>1</v>
      </c>
      <c r="J54" s="32"/>
      <c r="K54" s="32"/>
    </row>
    <row r="55" spans="1:18">
      <c r="A55" s="92"/>
      <c r="E55" s="23"/>
      <c r="F55" s="23"/>
      <c r="G55" s="32">
        <v>4.016</v>
      </c>
      <c r="H55" s="32">
        <v>0.06</v>
      </c>
      <c r="I55" s="93">
        <v>1</v>
      </c>
      <c r="J55" s="32"/>
      <c r="K55" s="32"/>
    </row>
    <row r="56" spans="1:18" ht="15" thickBot="1">
      <c r="A56" s="41"/>
      <c r="B56" s="41"/>
      <c r="C56" s="41"/>
      <c r="D56" s="41"/>
      <c r="E56" s="41"/>
      <c r="F56" s="41"/>
      <c r="G56" s="71">
        <v>4.0579999999999998</v>
      </c>
      <c r="H56" s="71">
        <v>0.06</v>
      </c>
      <c r="I56" s="89">
        <v>1</v>
      </c>
      <c r="J56" s="71"/>
      <c r="K56" s="71"/>
      <c r="L56" s="41"/>
      <c r="M56" s="41"/>
      <c r="N56" s="41"/>
    </row>
    <row r="57" spans="1:18">
      <c r="I57" s="90"/>
    </row>
    <row r="58" spans="1:18" ht="17.5">
      <c r="A58" s="152" t="s">
        <v>1686</v>
      </c>
      <c r="I58" s="90"/>
    </row>
    <row r="59" spans="1:18">
      <c r="A59" t="s">
        <v>1690</v>
      </c>
      <c r="I59" s="77"/>
    </row>
    <row r="60" spans="1:18">
      <c r="A60" t="s">
        <v>1689</v>
      </c>
      <c r="D60" s="92"/>
      <c r="E60" s="92"/>
      <c r="I60" s="77"/>
    </row>
    <row r="63" spans="1:18" ht="15.5">
      <c r="A63" s="94"/>
      <c r="B63" s="95"/>
      <c r="C63" s="95"/>
      <c r="D63" s="95"/>
      <c r="E63" s="95"/>
      <c r="F63" s="96"/>
      <c r="G63" s="97"/>
      <c r="H63" s="97"/>
      <c r="I63" s="97"/>
      <c r="J63" s="97"/>
      <c r="K63" s="97"/>
      <c r="L63" s="98"/>
      <c r="M63" s="96"/>
      <c r="N63" s="96"/>
      <c r="O63" s="96"/>
      <c r="P63" s="96"/>
    </row>
    <row r="64" spans="1:18" ht="17.5">
      <c r="A64" s="99"/>
      <c r="B64" s="100"/>
      <c r="C64" s="100"/>
      <c r="D64" s="100"/>
      <c r="E64" s="100"/>
      <c r="F64" s="100"/>
      <c r="G64" s="101"/>
      <c r="H64" s="101"/>
      <c r="I64" s="101"/>
      <c r="J64" s="101"/>
      <c r="K64" s="101"/>
      <c r="L64" s="101"/>
      <c r="M64" s="101"/>
      <c r="N64" s="102"/>
      <c r="O64" s="103"/>
      <c r="P64" s="104"/>
      <c r="Q64" s="103"/>
      <c r="R64" s="103"/>
    </row>
    <row r="65" spans="1:18" ht="15.5">
      <c r="A65" s="99"/>
      <c r="B65" s="100"/>
      <c r="C65" s="100"/>
      <c r="D65" s="100"/>
      <c r="E65" s="100"/>
      <c r="F65" s="100"/>
      <c r="G65" s="101"/>
      <c r="H65" s="101"/>
      <c r="I65" s="101"/>
      <c r="J65" s="101"/>
      <c r="K65" s="101"/>
      <c r="L65" s="101"/>
      <c r="M65" s="101"/>
      <c r="N65" s="103"/>
      <c r="O65" s="103"/>
      <c r="P65" s="104"/>
    </row>
    <row r="66" spans="1:18" ht="15.5">
      <c r="A66" s="105"/>
      <c r="B66" s="106"/>
      <c r="C66" s="106"/>
      <c r="D66" s="107"/>
      <c r="E66" s="107"/>
      <c r="F66" s="108"/>
      <c r="G66" s="108"/>
      <c r="H66" s="108"/>
      <c r="I66" s="108"/>
      <c r="J66" s="108"/>
      <c r="K66" s="106"/>
      <c r="L66" s="108"/>
      <c r="M66" s="108"/>
      <c r="N66" s="108"/>
      <c r="O66" s="108"/>
      <c r="P66" s="108"/>
    </row>
    <row r="67" spans="1:18" ht="15.5">
      <c r="A67" s="105"/>
      <c r="B67" s="106"/>
      <c r="C67" s="106"/>
      <c r="D67" s="107"/>
      <c r="E67" s="107"/>
      <c r="F67" s="108"/>
      <c r="G67" s="108"/>
      <c r="H67" s="108"/>
      <c r="I67" s="108"/>
      <c r="J67" s="108"/>
      <c r="K67" s="106"/>
      <c r="L67" s="108"/>
      <c r="M67" s="108"/>
      <c r="N67" s="108"/>
      <c r="O67" s="108"/>
      <c r="P67" s="108"/>
    </row>
    <row r="68" spans="1:18" ht="15.5">
      <c r="A68" s="105"/>
      <c r="B68" s="106"/>
      <c r="C68" s="106"/>
      <c r="D68" s="107"/>
      <c r="E68" s="107"/>
      <c r="F68" s="108"/>
      <c r="G68" s="108"/>
      <c r="H68" s="108"/>
      <c r="I68" s="108"/>
      <c r="J68" s="108"/>
      <c r="K68" s="106"/>
      <c r="L68" s="108"/>
      <c r="M68" s="96"/>
      <c r="N68" s="108"/>
      <c r="O68" s="108"/>
      <c r="P68" s="108"/>
      <c r="Q68" s="23"/>
      <c r="R68" s="23"/>
    </row>
    <row r="69" spans="1:18" ht="15.5">
      <c r="A69" s="105"/>
      <c r="B69" s="106"/>
      <c r="C69" s="106"/>
      <c r="D69" s="107"/>
      <c r="E69" s="107"/>
      <c r="F69" s="108"/>
      <c r="G69" s="108"/>
      <c r="H69" s="108"/>
      <c r="I69" s="108"/>
      <c r="J69" s="108"/>
      <c r="K69" s="106"/>
      <c r="L69" s="108"/>
      <c r="M69" s="108"/>
      <c r="N69" s="108"/>
      <c r="O69" s="108"/>
      <c r="P69" s="108"/>
    </row>
    <row r="70" spans="1:18" ht="15.5">
      <c r="A70" s="105"/>
      <c r="B70" s="108"/>
      <c r="C70" s="108"/>
      <c r="D70" s="107"/>
      <c r="E70" s="107"/>
      <c r="F70" s="108"/>
      <c r="G70" s="108"/>
      <c r="H70" s="108"/>
      <c r="I70" s="108"/>
      <c r="J70" s="108"/>
      <c r="K70" s="106"/>
      <c r="L70" s="108"/>
      <c r="M70" s="109"/>
      <c r="N70" s="108"/>
      <c r="O70" s="108"/>
      <c r="P70" s="108"/>
    </row>
    <row r="71" spans="1:18" ht="15.5">
      <c r="A71" s="105"/>
      <c r="B71" s="108"/>
      <c r="C71" s="108"/>
      <c r="D71" s="110"/>
      <c r="E71" s="110"/>
      <c r="F71" s="108"/>
      <c r="G71" s="108"/>
      <c r="H71" s="108"/>
      <c r="I71" s="108"/>
      <c r="J71" s="108"/>
      <c r="K71" s="106"/>
      <c r="L71" s="108"/>
      <c r="M71" s="108"/>
      <c r="N71" s="108"/>
      <c r="O71" s="108"/>
      <c r="P71" s="108"/>
    </row>
    <row r="72" spans="1:18" ht="15.5">
      <c r="A72" s="105"/>
      <c r="B72" s="108"/>
      <c r="C72" s="108"/>
      <c r="D72" s="110"/>
      <c r="E72" s="110"/>
      <c r="F72" s="108"/>
      <c r="G72" s="108"/>
      <c r="H72" s="108"/>
      <c r="I72" s="108"/>
      <c r="J72" s="108"/>
      <c r="K72" s="106"/>
      <c r="L72" s="108"/>
      <c r="M72" s="96"/>
      <c r="N72" s="108"/>
      <c r="O72" s="108"/>
      <c r="P72" s="108"/>
      <c r="Q72" s="23"/>
      <c r="R72" s="23"/>
    </row>
    <row r="73" spans="1:18" ht="15.5">
      <c r="A73" s="105"/>
      <c r="B73" s="106"/>
      <c r="C73" s="106"/>
      <c r="D73" s="107"/>
      <c r="E73" s="107"/>
      <c r="F73" s="108"/>
      <c r="G73" s="108"/>
      <c r="H73" s="108"/>
      <c r="I73" s="108"/>
      <c r="J73" s="108"/>
      <c r="K73" s="106"/>
      <c r="L73" s="108"/>
      <c r="M73" s="108"/>
      <c r="N73" s="108"/>
      <c r="O73" s="108"/>
      <c r="P73" s="108"/>
    </row>
    <row r="74" spans="1:18" ht="15.5">
      <c r="A74" s="105"/>
      <c r="B74" s="106"/>
      <c r="C74" s="106"/>
      <c r="D74" s="107"/>
      <c r="E74" s="107"/>
      <c r="F74" s="108"/>
      <c r="G74" s="108"/>
      <c r="H74" s="108"/>
      <c r="I74" s="108"/>
      <c r="J74" s="108"/>
      <c r="K74" s="106"/>
      <c r="L74" s="108"/>
      <c r="M74" s="108"/>
      <c r="N74" s="108"/>
      <c r="O74" s="108"/>
      <c r="P74" s="108"/>
    </row>
    <row r="75" spans="1:18" ht="15.5">
      <c r="A75" s="105"/>
      <c r="B75" s="106"/>
      <c r="C75" s="106"/>
      <c r="D75" s="107"/>
      <c r="E75" s="107"/>
      <c r="F75" s="108"/>
      <c r="G75" s="108"/>
      <c r="H75" s="108"/>
      <c r="I75" s="108"/>
      <c r="J75" s="108"/>
      <c r="K75" s="106"/>
      <c r="L75" s="108"/>
      <c r="M75" s="96"/>
      <c r="N75" s="108"/>
      <c r="O75" s="108"/>
      <c r="P75" s="108"/>
      <c r="Q75" s="23"/>
      <c r="R75" s="23"/>
    </row>
    <row r="76" spans="1:18" ht="15.5">
      <c r="A76" s="105"/>
      <c r="B76" s="106"/>
      <c r="C76" s="106"/>
      <c r="D76" s="107"/>
      <c r="E76" s="107"/>
      <c r="F76" s="108"/>
      <c r="G76" s="108"/>
      <c r="H76" s="108"/>
      <c r="I76" s="108"/>
      <c r="J76" s="108"/>
      <c r="K76" s="106"/>
      <c r="L76" s="108"/>
      <c r="M76" s="108"/>
      <c r="N76" s="108"/>
      <c r="O76" s="108"/>
      <c r="P76" s="108"/>
    </row>
    <row r="77" spans="1:18" ht="15.5">
      <c r="A77" s="105"/>
      <c r="B77" s="106"/>
      <c r="C77" s="106"/>
      <c r="D77" s="107"/>
      <c r="E77" s="107"/>
      <c r="F77" s="108"/>
      <c r="G77" s="108"/>
      <c r="H77" s="108"/>
      <c r="I77" s="108"/>
      <c r="J77" s="108"/>
      <c r="K77" s="106"/>
      <c r="L77" s="108"/>
      <c r="M77" s="108"/>
      <c r="N77" s="108"/>
      <c r="O77" s="108"/>
      <c r="P77" s="108"/>
    </row>
    <row r="78" spans="1:18" ht="15.5">
      <c r="A78" s="105"/>
      <c r="B78" s="108"/>
      <c r="C78" s="108"/>
      <c r="D78" s="107"/>
      <c r="E78" s="107"/>
      <c r="F78" s="108"/>
      <c r="G78" s="108"/>
      <c r="H78" s="108"/>
      <c r="I78" s="108"/>
      <c r="J78" s="108"/>
      <c r="K78" s="106"/>
      <c r="L78" s="108"/>
      <c r="M78" s="109"/>
      <c r="N78" s="108"/>
      <c r="O78" s="108"/>
      <c r="P78" s="108"/>
    </row>
    <row r="79" spans="1:18" ht="15.5">
      <c r="A79" s="105"/>
      <c r="B79" s="108"/>
      <c r="C79" s="108"/>
      <c r="D79" s="110"/>
      <c r="E79" s="110"/>
      <c r="F79" s="108"/>
      <c r="G79" s="108"/>
      <c r="H79" s="108"/>
      <c r="I79" s="108"/>
      <c r="J79" s="108"/>
      <c r="K79" s="106"/>
      <c r="L79" s="108"/>
      <c r="M79" s="108"/>
      <c r="N79" s="108"/>
      <c r="O79" s="108"/>
      <c r="P79" s="108"/>
    </row>
    <row r="80" spans="1:18" ht="15.5">
      <c r="A80" s="105"/>
      <c r="B80" s="108"/>
      <c r="C80" s="108"/>
      <c r="D80" s="110"/>
      <c r="E80" s="110"/>
      <c r="F80" s="108"/>
      <c r="G80" s="108"/>
      <c r="H80" s="108"/>
      <c r="I80" s="108"/>
      <c r="J80" s="108"/>
      <c r="K80" s="106"/>
      <c r="L80" s="108"/>
      <c r="M80" s="108"/>
      <c r="N80" s="108"/>
      <c r="O80" s="108"/>
      <c r="P80" s="108"/>
    </row>
    <row r="81" spans="1:18" ht="15.5">
      <c r="A81" s="105"/>
      <c r="B81" s="108"/>
      <c r="C81" s="108"/>
      <c r="D81" s="110"/>
      <c r="E81" s="110"/>
      <c r="F81" s="108"/>
      <c r="G81" s="108"/>
      <c r="H81" s="108"/>
      <c r="I81" s="108"/>
      <c r="J81" s="108"/>
      <c r="K81" s="106"/>
      <c r="L81" s="108"/>
      <c r="M81" s="96"/>
      <c r="N81" s="108"/>
      <c r="O81" s="108"/>
      <c r="P81" s="108"/>
      <c r="Q81" s="23"/>
      <c r="R81" s="23"/>
    </row>
    <row r="82" spans="1:18" ht="15.5">
      <c r="A82" s="105"/>
      <c r="B82" s="106"/>
      <c r="C82" s="106"/>
      <c r="D82" s="107"/>
      <c r="E82" s="107"/>
      <c r="F82" s="108"/>
      <c r="G82" s="108"/>
      <c r="H82" s="108"/>
      <c r="I82" s="108"/>
      <c r="J82" s="108"/>
      <c r="K82" s="106"/>
      <c r="L82" s="108"/>
      <c r="M82" s="108"/>
      <c r="N82" s="108"/>
      <c r="O82" s="108"/>
      <c r="P82" s="108"/>
    </row>
    <row r="83" spans="1:18" ht="15.5">
      <c r="A83" s="105"/>
      <c r="B83" s="108"/>
      <c r="C83" s="108"/>
      <c r="D83" s="107"/>
      <c r="E83" s="107"/>
      <c r="F83" s="108"/>
      <c r="G83" s="108"/>
      <c r="H83" s="108"/>
      <c r="I83" s="108"/>
      <c r="J83" s="108"/>
      <c r="K83" s="106"/>
      <c r="L83" s="108"/>
      <c r="M83" s="109"/>
      <c r="N83" s="108"/>
      <c r="O83" s="108"/>
      <c r="P83" s="108"/>
    </row>
    <row r="84" spans="1:18" ht="15.5">
      <c r="A84" s="105"/>
      <c r="B84" s="111"/>
      <c r="C84" s="111"/>
      <c r="D84" s="112"/>
      <c r="E84" s="112"/>
      <c r="F84" s="108"/>
      <c r="G84" s="111"/>
      <c r="H84" s="111"/>
      <c r="I84" s="111"/>
      <c r="J84" s="111"/>
      <c r="K84" s="113"/>
      <c r="L84" s="108"/>
      <c r="M84" s="96"/>
      <c r="N84" s="108"/>
      <c r="O84" s="108"/>
      <c r="P84" s="108"/>
    </row>
    <row r="85" spans="1:18" ht="15.5">
      <c r="A85" s="105"/>
      <c r="B85" s="106"/>
      <c r="C85" s="106"/>
      <c r="D85" s="107"/>
      <c r="E85" s="107"/>
      <c r="F85" s="108"/>
      <c r="G85" s="108"/>
      <c r="H85" s="108"/>
      <c r="I85" s="108"/>
      <c r="J85" s="108"/>
      <c r="K85" s="106"/>
      <c r="L85" s="108"/>
      <c r="M85" s="108"/>
      <c r="N85" s="108"/>
      <c r="O85" s="108"/>
      <c r="P85" s="108"/>
    </row>
    <row r="86" spans="1:18" ht="15.5">
      <c r="A86" s="105"/>
      <c r="B86" s="108"/>
      <c r="C86" s="108"/>
      <c r="D86" s="107"/>
      <c r="E86" s="107"/>
      <c r="F86" s="108"/>
      <c r="G86" s="108"/>
      <c r="H86" s="108"/>
      <c r="I86" s="108"/>
      <c r="J86" s="108"/>
      <c r="K86" s="106"/>
      <c r="L86" s="108"/>
      <c r="M86" s="109"/>
      <c r="N86" s="108"/>
      <c r="O86" s="108"/>
      <c r="P86" s="108"/>
    </row>
    <row r="87" spans="1:18" ht="15.5">
      <c r="A87" s="105"/>
      <c r="B87" s="108"/>
      <c r="C87" s="108"/>
      <c r="D87" s="110"/>
      <c r="E87" s="110"/>
      <c r="F87" s="108"/>
      <c r="G87" s="108"/>
      <c r="H87" s="108"/>
      <c r="I87" s="108"/>
      <c r="J87" s="108"/>
      <c r="K87" s="106"/>
      <c r="L87" s="108"/>
      <c r="M87" s="108"/>
      <c r="N87" s="108"/>
      <c r="O87" s="108"/>
      <c r="P87" s="108"/>
    </row>
    <row r="88" spans="1:18" ht="15.5">
      <c r="A88" s="105"/>
      <c r="B88" s="108"/>
      <c r="C88" s="108"/>
      <c r="D88" s="110"/>
      <c r="E88" s="110"/>
      <c r="F88" s="108"/>
      <c r="G88" s="108"/>
      <c r="H88" s="108"/>
      <c r="I88" s="108"/>
      <c r="J88" s="108"/>
      <c r="K88" s="106"/>
      <c r="L88" s="108"/>
      <c r="M88" s="108"/>
      <c r="N88" s="108"/>
      <c r="O88" s="108"/>
      <c r="P88" s="108"/>
    </row>
    <row r="89" spans="1:18" ht="15.5">
      <c r="A89" s="105"/>
      <c r="B89" s="108"/>
      <c r="C89" s="108"/>
      <c r="D89" s="110"/>
      <c r="E89" s="110"/>
      <c r="F89" s="108"/>
      <c r="G89" s="108"/>
      <c r="H89" s="108"/>
      <c r="I89" s="108"/>
      <c r="J89" s="108"/>
      <c r="K89" s="108"/>
      <c r="L89" s="108"/>
      <c r="M89" s="96"/>
      <c r="N89" s="108"/>
      <c r="O89" s="108"/>
      <c r="P89" s="108"/>
      <c r="Q89" s="23"/>
      <c r="R89" s="23"/>
    </row>
    <row r="90" spans="1:18" ht="15.5">
      <c r="A90" s="105"/>
      <c r="B90" s="106"/>
      <c r="C90" s="106"/>
      <c r="D90" s="107"/>
      <c r="E90" s="107"/>
      <c r="F90" s="108"/>
      <c r="G90" s="108"/>
      <c r="H90" s="108"/>
      <c r="I90" s="108"/>
      <c r="J90" s="108"/>
      <c r="K90" s="106"/>
      <c r="L90" s="108"/>
      <c r="M90" s="108"/>
      <c r="N90" s="108"/>
      <c r="O90" s="108"/>
      <c r="P90" s="108"/>
    </row>
    <row r="91" spans="1:18" ht="15.5">
      <c r="A91" s="105"/>
      <c r="B91" s="106"/>
      <c r="C91" s="106"/>
      <c r="D91" s="107"/>
      <c r="E91" s="107"/>
      <c r="F91" s="108"/>
      <c r="G91" s="108"/>
      <c r="H91" s="108"/>
      <c r="I91" s="108"/>
      <c r="J91" s="108"/>
      <c r="K91" s="106"/>
      <c r="L91" s="108"/>
      <c r="M91" s="108"/>
      <c r="N91" s="108"/>
      <c r="O91" s="108"/>
      <c r="P91" s="108"/>
    </row>
    <row r="92" spans="1:18" ht="15.5">
      <c r="A92" s="105"/>
      <c r="B92" s="106"/>
      <c r="C92" s="106"/>
      <c r="D92" s="107"/>
      <c r="E92" s="107"/>
      <c r="F92" s="108"/>
      <c r="G92" s="108"/>
      <c r="H92" s="108"/>
      <c r="I92" s="108"/>
      <c r="J92" s="108"/>
      <c r="K92" s="106"/>
      <c r="L92" s="108"/>
      <c r="M92" s="96"/>
      <c r="N92" s="108"/>
      <c r="O92" s="108"/>
      <c r="P92" s="108"/>
      <c r="Q92" s="23"/>
    </row>
    <row r="93" spans="1:18" ht="15.5">
      <c r="A93" s="105"/>
      <c r="B93" s="106"/>
      <c r="C93" s="106"/>
      <c r="D93" s="107"/>
      <c r="E93" s="107"/>
      <c r="F93" s="108"/>
      <c r="G93" s="108"/>
      <c r="H93" s="108"/>
      <c r="I93" s="108"/>
      <c r="J93" s="108"/>
      <c r="K93" s="106"/>
      <c r="L93" s="108"/>
      <c r="M93" s="108"/>
      <c r="N93" s="108"/>
      <c r="O93" s="108"/>
      <c r="P93" s="108"/>
    </row>
    <row r="94" spans="1:18" ht="15.5">
      <c r="A94" s="98"/>
      <c r="B94" s="108"/>
      <c r="C94" s="108"/>
      <c r="D94" s="107"/>
      <c r="E94" s="107"/>
      <c r="F94" s="108"/>
      <c r="G94" s="108"/>
      <c r="H94" s="108"/>
      <c r="I94" s="108"/>
      <c r="J94" s="108"/>
      <c r="K94" s="108"/>
      <c r="L94" s="108"/>
      <c r="M94" s="114"/>
      <c r="N94" s="108"/>
      <c r="O94" s="108"/>
      <c r="P94" s="108"/>
    </row>
    <row r="95" spans="1:18" ht="15.5">
      <c r="A95" s="105"/>
      <c r="B95" s="106"/>
      <c r="C95" s="106"/>
      <c r="D95" s="107"/>
      <c r="E95" s="107"/>
      <c r="F95" s="108"/>
      <c r="G95" s="108"/>
      <c r="H95" s="108"/>
      <c r="I95" s="108"/>
      <c r="J95" s="108"/>
      <c r="K95" s="106"/>
      <c r="L95" s="108"/>
      <c r="M95" s="96"/>
      <c r="N95" s="108"/>
      <c r="O95" s="108"/>
      <c r="P95" s="108"/>
    </row>
    <row r="96" spans="1:18" ht="15.5">
      <c r="A96" s="105"/>
      <c r="B96" s="106"/>
      <c r="C96" s="106"/>
      <c r="D96" s="107"/>
      <c r="E96" s="107"/>
      <c r="F96" s="108"/>
      <c r="G96" s="108"/>
      <c r="H96" s="108"/>
      <c r="I96" s="108"/>
      <c r="J96" s="108"/>
      <c r="K96" s="106"/>
      <c r="L96" s="108"/>
      <c r="M96" s="108"/>
      <c r="N96" s="108"/>
      <c r="O96" s="108"/>
      <c r="P96" s="108"/>
    </row>
    <row r="97" spans="1:18" ht="15.5">
      <c r="A97" s="105"/>
      <c r="B97" s="106"/>
      <c r="C97" s="106"/>
      <c r="D97" s="107"/>
      <c r="E97" s="107"/>
      <c r="F97" s="108"/>
      <c r="G97" s="108"/>
      <c r="H97" s="108"/>
      <c r="I97" s="108"/>
      <c r="J97" s="108"/>
      <c r="K97" s="106"/>
      <c r="L97" s="108"/>
      <c r="M97" s="108"/>
      <c r="N97" s="108"/>
      <c r="O97" s="108"/>
      <c r="P97" s="108"/>
    </row>
    <row r="98" spans="1:18" ht="15.5">
      <c r="A98" s="105"/>
      <c r="B98" s="108"/>
      <c r="C98" s="108"/>
      <c r="D98" s="110"/>
      <c r="E98" s="110"/>
      <c r="F98" s="108"/>
      <c r="G98" s="108"/>
      <c r="H98" s="108"/>
      <c r="I98" s="108"/>
      <c r="J98" s="108"/>
      <c r="K98" s="108"/>
      <c r="L98" s="108"/>
      <c r="M98" s="96"/>
      <c r="N98" s="108"/>
      <c r="O98" s="108"/>
      <c r="P98" s="108"/>
      <c r="Q98" s="23"/>
      <c r="R98" s="23"/>
    </row>
    <row r="99" spans="1:18" ht="15.5">
      <c r="A99" s="105"/>
      <c r="B99" s="108"/>
      <c r="C99" s="108"/>
      <c r="D99" s="107"/>
      <c r="E99" s="107"/>
      <c r="F99" s="108"/>
      <c r="G99" s="108"/>
      <c r="H99" s="108"/>
      <c r="I99" s="108"/>
      <c r="J99" s="108"/>
      <c r="K99" s="106"/>
      <c r="L99" s="108"/>
      <c r="M99" s="109"/>
      <c r="N99" s="108"/>
      <c r="O99" s="108"/>
      <c r="P99" s="108"/>
    </row>
    <row r="100" spans="1:18" ht="15.5">
      <c r="A100" s="105"/>
      <c r="B100" s="108"/>
      <c r="C100" s="108"/>
      <c r="D100" s="107"/>
      <c r="E100" s="107"/>
      <c r="F100" s="108"/>
      <c r="G100" s="108"/>
      <c r="H100" s="108"/>
      <c r="I100" s="108"/>
      <c r="J100" s="108"/>
      <c r="K100" s="108"/>
      <c r="L100" s="108"/>
      <c r="M100" s="115"/>
      <c r="N100" s="108"/>
      <c r="O100" s="108"/>
      <c r="P100" s="108"/>
    </row>
    <row r="101" spans="1:18" ht="15.5">
      <c r="A101" s="105"/>
      <c r="B101" s="108"/>
      <c r="C101" s="108"/>
      <c r="D101" s="110"/>
      <c r="E101" s="110"/>
      <c r="F101" s="108"/>
      <c r="G101" s="108"/>
      <c r="H101" s="108"/>
      <c r="I101" s="108"/>
      <c r="J101" s="108"/>
      <c r="K101" s="108"/>
      <c r="L101" s="108"/>
      <c r="M101" s="96"/>
      <c r="N101" s="108"/>
      <c r="O101" s="108"/>
      <c r="P101" s="108"/>
      <c r="Q101" s="23"/>
      <c r="R101" s="23"/>
    </row>
    <row r="102" spans="1:18" ht="15.5">
      <c r="A102" s="105"/>
      <c r="B102" s="108"/>
      <c r="C102" s="108"/>
      <c r="D102" s="107"/>
      <c r="E102" s="107"/>
      <c r="F102" s="108"/>
      <c r="G102" s="108"/>
      <c r="H102" s="108"/>
      <c r="I102" s="108"/>
      <c r="J102" s="108"/>
      <c r="K102" s="106"/>
      <c r="L102" s="108"/>
      <c r="M102" s="109"/>
      <c r="N102" s="108"/>
      <c r="O102" s="108"/>
      <c r="P102" s="108"/>
    </row>
    <row r="103" spans="1:18" ht="15.5">
      <c r="A103" s="105"/>
      <c r="B103" s="108"/>
      <c r="C103" s="108"/>
      <c r="D103" s="107"/>
      <c r="E103" s="107"/>
      <c r="F103" s="108"/>
      <c r="G103" s="108"/>
      <c r="H103" s="108"/>
      <c r="I103" s="108"/>
      <c r="J103" s="108"/>
      <c r="K103" s="106"/>
      <c r="L103" s="108"/>
      <c r="M103" s="109"/>
      <c r="N103" s="108"/>
      <c r="O103" s="108"/>
      <c r="P103" s="108"/>
    </row>
    <row r="104" spans="1:18" ht="15.5">
      <c r="A104" s="105"/>
      <c r="B104" s="108"/>
      <c r="C104" s="108"/>
      <c r="D104" s="110"/>
      <c r="E104" s="110"/>
      <c r="F104" s="108"/>
      <c r="G104" s="108"/>
      <c r="H104" s="108"/>
      <c r="I104" s="108"/>
      <c r="J104" s="108"/>
      <c r="K104" s="106"/>
      <c r="L104" s="108"/>
      <c r="M104" s="96"/>
      <c r="N104" s="108"/>
      <c r="O104" s="108"/>
      <c r="P104" s="108"/>
    </row>
    <row r="105" spans="1:18" ht="15.5">
      <c r="A105" s="105"/>
      <c r="B105" s="106"/>
      <c r="C105" s="106"/>
      <c r="D105" s="107"/>
      <c r="E105" s="107"/>
      <c r="F105" s="108"/>
      <c r="G105" s="108"/>
      <c r="H105" s="108"/>
      <c r="I105" s="108"/>
      <c r="J105" s="108"/>
      <c r="K105" s="106"/>
      <c r="L105" s="108"/>
      <c r="M105" s="108"/>
      <c r="N105" s="108"/>
      <c r="O105" s="108"/>
      <c r="P105" s="108"/>
    </row>
    <row r="106" spans="1:18" ht="15.5">
      <c r="A106" s="105"/>
      <c r="B106" s="108"/>
      <c r="C106" s="108"/>
      <c r="D106" s="110"/>
      <c r="E106" s="110"/>
      <c r="F106" s="108"/>
      <c r="G106" s="108"/>
      <c r="H106" s="108"/>
      <c r="I106" s="108"/>
      <c r="J106" s="108"/>
      <c r="K106" s="106"/>
      <c r="L106" s="108"/>
      <c r="M106" s="108"/>
      <c r="N106" s="108"/>
      <c r="O106" s="108"/>
      <c r="P106" s="108"/>
    </row>
    <row r="107" spans="1:18" ht="15.5">
      <c r="A107" s="105"/>
      <c r="B107" s="108"/>
      <c r="C107" s="108"/>
      <c r="D107" s="110"/>
      <c r="E107" s="110"/>
      <c r="F107" s="108"/>
      <c r="G107" s="108"/>
      <c r="H107" s="108"/>
      <c r="I107" s="108"/>
      <c r="J107" s="108"/>
      <c r="K107" s="106"/>
      <c r="L107" s="108"/>
      <c r="M107" s="108"/>
      <c r="N107" s="108"/>
      <c r="O107" s="108"/>
      <c r="P107" s="108"/>
    </row>
    <row r="108" spans="1:18" ht="15.5">
      <c r="A108" s="105"/>
      <c r="B108" s="108"/>
      <c r="C108" s="108"/>
      <c r="D108" s="107"/>
      <c r="E108" s="107"/>
      <c r="F108" s="108"/>
      <c r="G108" s="108"/>
      <c r="H108" s="108"/>
      <c r="I108" s="108"/>
      <c r="J108" s="108"/>
      <c r="K108" s="106"/>
      <c r="L108" s="108"/>
      <c r="M108" s="109"/>
      <c r="N108" s="108"/>
      <c r="O108" s="108"/>
      <c r="P108" s="108"/>
    </row>
    <row r="109" spans="1:18" ht="15.5">
      <c r="A109" s="105"/>
      <c r="B109" s="108"/>
      <c r="C109" s="108"/>
      <c r="D109" s="110"/>
      <c r="E109" s="110"/>
      <c r="F109" s="108"/>
      <c r="G109" s="108"/>
      <c r="H109" s="108"/>
      <c r="I109" s="108"/>
      <c r="J109" s="108"/>
      <c r="K109" s="106"/>
      <c r="L109" s="108"/>
      <c r="M109" s="96"/>
      <c r="N109" s="108"/>
      <c r="O109" s="108"/>
      <c r="P109" s="108"/>
      <c r="Q109" s="23"/>
      <c r="R109" s="23"/>
    </row>
    <row r="110" spans="1:18" ht="15.5">
      <c r="A110" s="105"/>
      <c r="B110" s="108"/>
      <c r="C110" s="108"/>
      <c r="D110" s="107"/>
      <c r="E110" s="107"/>
      <c r="F110" s="108"/>
      <c r="G110" s="108"/>
      <c r="H110" s="108"/>
      <c r="I110" s="108"/>
      <c r="J110" s="108"/>
      <c r="K110" s="106"/>
      <c r="L110" s="108"/>
      <c r="M110" s="109"/>
      <c r="N110" s="108"/>
      <c r="O110" s="108"/>
      <c r="P110" s="108"/>
    </row>
    <row r="111" spans="1:18" ht="15.5">
      <c r="A111" s="98"/>
      <c r="B111" s="108"/>
      <c r="C111" s="108"/>
      <c r="D111" s="107"/>
      <c r="E111" s="107"/>
      <c r="F111" s="108"/>
      <c r="G111" s="108"/>
      <c r="H111" s="108"/>
      <c r="I111" s="108"/>
      <c r="J111" s="108"/>
      <c r="K111" s="108"/>
      <c r="L111" s="108"/>
      <c r="M111" s="115"/>
      <c r="N111" s="108"/>
      <c r="O111" s="108"/>
      <c r="P111" s="108"/>
    </row>
    <row r="112" spans="1:18" ht="15.5">
      <c r="A112" s="105"/>
      <c r="B112" s="108"/>
      <c r="C112" s="108"/>
      <c r="D112" s="110"/>
      <c r="E112" s="110"/>
      <c r="F112" s="108"/>
      <c r="G112" s="108"/>
      <c r="H112" s="108"/>
      <c r="I112" s="108"/>
      <c r="J112" s="108"/>
      <c r="K112" s="108"/>
      <c r="L112" s="108"/>
      <c r="M112" s="96"/>
      <c r="N112" s="108"/>
      <c r="O112" s="108"/>
      <c r="P112" s="108"/>
    </row>
    <row r="113" spans="1:16" ht="15.5">
      <c r="A113" s="105"/>
      <c r="B113" s="111"/>
      <c r="C113" s="111"/>
      <c r="D113" s="111"/>
      <c r="E113" s="111"/>
      <c r="F113" s="108"/>
      <c r="G113" s="111"/>
      <c r="H113" s="111"/>
      <c r="I113" s="111"/>
      <c r="J113" s="111"/>
      <c r="K113" s="113"/>
      <c r="L113" s="108"/>
      <c r="M113" s="109"/>
      <c r="N113" s="108"/>
      <c r="O113" s="108"/>
      <c r="P113" s="108"/>
    </row>
  </sheetData>
  <mergeCells count="1">
    <mergeCell ref="A1:N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62CE6-0F3B-4FDB-9C9B-6C8656E58382}">
  <dimension ref="A1:N41"/>
  <sheetViews>
    <sheetView workbookViewId="0">
      <selection sqref="A1:J1"/>
    </sheetView>
  </sheetViews>
  <sheetFormatPr defaultRowHeight="14.5"/>
  <cols>
    <col min="1" max="1" width="30.1796875" customWidth="1"/>
    <col min="3" max="3" width="23.08984375" customWidth="1"/>
    <col min="4" max="4" width="24" customWidth="1"/>
    <col min="5" max="5" width="15.81640625" customWidth="1"/>
    <col min="6" max="6" width="22.453125" customWidth="1"/>
    <col min="7" max="7" width="23" customWidth="1"/>
    <col min="8" max="8" width="16.1796875" customWidth="1"/>
    <col min="9" max="9" width="31.1796875" customWidth="1"/>
  </cols>
  <sheetData>
    <row r="1" spans="1:14" ht="18" thickBot="1">
      <c r="A1" s="163" t="s">
        <v>1653</v>
      </c>
      <c r="B1" s="163"/>
      <c r="C1" s="163"/>
      <c r="D1" s="163"/>
      <c r="E1" s="163"/>
      <c r="F1" s="163"/>
      <c r="G1" s="163"/>
      <c r="H1" s="163"/>
      <c r="I1" s="163"/>
      <c r="J1" s="163"/>
      <c r="K1" s="134"/>
      <c r="L1" s="134"/>
      <c r="M1" s="134"/>
      <c r="N1" s="134"/>
    </row>
    <row r="2" spans="1:14" ht="17.5" thickBot="1">
      <c r="A2" s="62" t="s">
        <v>0</v>
      </c>
      <c r="B2" s="62" t="s">
        <v>109</v>
      </c>
      <c r="C2" s="58" t="s">
        <v>1058</v>
      </c>
      <c r="D2" s="58" t="s">
        <v>1059</v>
      </c>
      <c r="E2" s="58" t="s">
        <v>1038</v>
      </c>
      <c r="F2" s="58" t="s">
        <v>1060</v>
      </c>
      <c r="G2" s="58" t="s">
        <v>1061</v>
      </c>
      <c r="H2" s="58" t="s">
        <v>1038</v>
      </c>
      <c r="I2" s="58" t="s">
        <v>1062</v>
      </c>
      <c r="J2" s="63" t="s">
        <v>1063</v>
      </c>
      <c r="K2" s="9" t="s">
        <v>1064</v>
      </c>
    </row>
    <row r="3" spans="1:14">
      <c r="A3" t="s">
        <v>21</v>
      </c>
      <c r="B3" t="s">
        <v>16</v>
      </c>
      <c r="C3" s="23">
        <v>4.317854437807763</v>
      </c>
      <c r="D3" s="23">
        <f>AVERAGE(C3:C6)</f>
        <v>3.8196371389761632</v>
      </c>
      <c r="E3" s="23">
        <f>_xlfn.STDEV.P(C3:C6)</f>
        <v>0.35400148495077666</v>
      </c>
      <c r="F3" s="23">
        <v>4.1369999999999996</v>
      </c>
      <c r="G3" s="23">
        <f>AVERAGE(F3:F4)</f>
        <v>4.0004999999999997</v>
      </c>
      <c r="H3" s="23">
        <f>_xlfn.STDEV.P(F3:F4)</f>
        <v>0.13649999999999984</v>
      </c>
    </row>
    <row r="4" spans="1:14">
      <c r="C4" s="23">
        <v>3.9829626597275674</v>
      </c>
      <c r="D4" s="23"/>
      <c r="E4" s="23"/>
      <c r="F4" s="23">
        <v>3.8639999999999999</v>
      </c>
      <c r="G4" s="23"/>
      <c r="H4" s="23"/>
    </row>
    <row r="5" spans="1:14">
      <c r="C5" s="23">
        <v>3.4274122844694443</v>
      </c>
      <c r="D5" s="23"/>
      <c r="E5" s="23"/>
      <c r="F5" s="23"/>
      <c r="G5" s="23"/>
      <c r="H5" s="23"/>
    </row>
    <row r="6" spans="1:14">
      <c r="C6" s="23">
        <v>3.5503191738998803</v>
      </c>
      <c r="D6" s="23"/>
      <c r="E6" s="23"/>
      <c r="F6" s="23"/>
      <c r="G6" s="23"/>
      <c r="H6" s="23"/>
      <c r="L6" s="23"/>
    </row>
    <row r="7" spans="1:14">
      <c r="A7" t="s">
        <v>35</v>
      </c>
      <c r="B7" t="s">
        <v>27</v>
      </c>
      <c r="C7" s="23">
        <v>4.1804283593746163</v>
      </c>
      <c r="D7" s="23">
        <f>AVERAGE(C7:C9)</f>
        <v>3.9812335014108133</v>
      </c>
      <c r="E7" s="23">
        <f>_xlfn.STDEV.P(C7:C9)</f>
        <v>0.23145209257549895</v>
      </c>
      <c r="F7" s="23">
        <v>4.6139999999999999</v>
      </c>
      <c r="G7" s="23">
        <f>AVERAGE(F7:F11)</f>
        <v>4.3016000000000005</v>
      </c>
      <c r="H7" s="23">
        <f>_xlfn.STDEV.P(F7:F11)</f>
        <v>0.30807635417214335</v>
      </c>
      <c r="I7">
        <v>4.16</v>
      </c>
      <c r="J7">
        <v>34.299999999999997</v>
      </c>
      <c r="K7" t="s">
        <v>1065</v>
      </c>
    </row>
    <row r="8" spans="1:14">
      <c r="C8" s="23">
        <v>4.1065719814273454</v>
      </c>
      <c r="F8" s="23">
        <v>4.7359999999999998</v>
      </c>
    </row>
    <row r="9" spans="1:14">
      <c r="C9" s="23">
        <v>3.6567001634304792</v>
      </c>
      <c r="F9" s="23">
        <v>4.0840000000000005</v>
      </c>
    </row>
    <row r="10" spans="1:14">
      <c r="C10" s="23"/>
      <c r="F10" s="23">
        <v>4.016</v>
      </c>
    </row>
    <row r="11" spans="1:14">
      <c r="C11" s="23"/>
      <c r="F11" s="23">
        <v>4.0579999999999998</v>
      </c>
    </row>
    <row r="12" spans="1:14">
      <c r="A12" t="s">
        <v>1066</v>
      </c>
      <c r="B12" t="s">
        <v>27</v>
      </c>
      <c r="C12" s="23">
        <v>4.878835091762582</v>
      </c>
      <c r="D12" s="23">
        <f>AVERAGE(C12:C15)</f>
        <v>4.748475293612155</v>
      </c>
      <c r="E12" s="23">
        <f>_xlfn.STDEV.P(C12:C15)</f>
        <v>0.23357837472917747</v>
      </c>
      <c r="F12" s="23"/>
      <c r="I12">
        <v>4.2699999999999996</v>
      </c>
      <c r="J12">
        <v>16.600000000000001</v>
      </c>
      <c r="K12" t="s">
        <v>1065</v>
      </c>
    </row>
    <row r="13" spans="1:14">
      <c r="C13" s="23">
        <v>5.0357017422861823</v>
      </c>
      <c r="F13" s="23"/>
    </row>
    <row r="14" spans="1:14">
      <c r="C14" s="23">
        <v>4.6652878667353868</v>
      </c>
      <c r="F14" s="23"/>
    </row>
    <row r="15" spans="1:14">
      <c r="C15" s="23">
        <v>4.4140764736644691</v>
      </c>
      <c r="F15" s="23"/>
    </row>
    <row r="16" spans="1:14">
      <c r="A16" t="s">
        <v>1067</v>
      </c>
      <c r="B16" t="s">
        <v>27</v>
      </c>
      <c r="C16" s="23">
        <v>3.9698507068915445</v>
      </c>
      <c r="D16" s="23">
        <f>AVERAGE(C16:C19)</f>
        <v>4.2310878848021805</v>
      </c>
      <c r="E16" s="23">
        <f>_xlfn.STDEV.P(C16:C19)</f>
        <v>0.21892310767981821</v>
      </c>
      <c r="F16" s="23"/>
      <c r="I16">
        <v>4.7</v>
      </c>
      <c r="J16">
        <v>12.2</v>
      </c>
      <c r="K16" t="s">
        <v>1068</v>
      </c>
    </row>
    <row r="17" spans="1:11">
      <c r="C17" s="23">
        <v>4.1355752107797796</v>
      </c>
      <c r="D17">
        <v>4.2300000000000004</v>
      </c>
      <c r="F17" s="23"/>
      <c r="I17">
        <v>4.2699999999999996</v>
      </c>
      <c r="K17" t="s">
        <v>1069</v>
      </c>
    </row>
    <row r="18" spans="1:11">
      <c r="C18" s="23">
        <v>4.2502356996098092</v>
      </c>
      <c r="F18" s="23"/>
    </row>
    <row r="19" spans="1:11">
      <c r="C19" s="23">
        <v>4.5686899219275912</v>
      </c>
      <c r="F19" s="23"/>
    </row>
    <row r="20" spans="1:11">
      <c r="A20" t="s">
        <v>37</v>
      </c>
      <c r="C20" s="23">
        <v>4.7573533391868157</v>
      </c>
      <c r="D20" s="23">
        <f>AVERAGE(C20:C22)</f>
        <v>4.6485301225805244</v>
      </c>
      <c r="E20" s="23">
        <f>_xlfn.STDEV.P(C20:C22)</f>
        <v>8.8173533132966303E-2</v>
      </c>
      <c r="F20" s="23"/>
      <c r="I20">
        <v>5.08</v>
      </c>
      <c r="J20" t="s">
        <v>1070</v>
      </c>
      <c r="K20" t="s">
        <v>1065</v>
      </c>
    </row>
    <row r="21" spans="1:11">
      <c r="C21" s="23">
        <v>4.5413929174261281</v>
      </c>
      <c r="F21" s="23"/>
    </row>
    <row r="22" spans="1:11">
      <c r="C22" s="23">
        <v>4.6468441111286305</v>
      </c>
      <c r="F22" s="23"/>
    </row>
    <row r="23" spans="1:11">
      <c r="A23" t="s">
        <v>64</v>
      </c>
      <c r="B23" t="s">
        <v>902</v>
      </c>
      <c r="C23" s="23">
        <v>3.5221049049025051</v>
      </c>
      <c r="D23" s="23">
        <f>AVERAGE(C23:C25)</f>
        <v>3.6340944076488313</v>
      </c>
      <c r="E23" s="23">
        <f>_xlfn.STDEV.P(C23:C25)</f>
        <v>8.2632972731121648E-2</v>
      </c>
      <c r="F23" s="23">
        <v>3.8530000000000002</v>
      </c>
      <c r="G23" s="23">
        <f>AVERAGE(F23:F24)</f>
        <v>4.0629999999999997</v>
      </c>
      <c r="H23" s="23">
        <f>_xlfn.STDEV.P(F23:F24)</f>
        <v>0.20999999999999974</v>
      </c>
    </row>
    <row r="24" spans="1:11">
      <c r="C24" s="23">
        <v>3.7190041331625046</v>
      </c>
      <c r="D24" s="23"/>
      <c r="E24" s="23"/>
      <c r="F24" s="23">
        <v>4.2729999999999997</v>
      </c>
    </row>
    <row r="25" spans="1:11">
      <c r="C25" s="23">
        <v>3.6611741848814847</v>
      </c>
      <c r="D25" s="23"/>
      <c r="E25" s="23"/>
      <c r="F25" s="23"/>
    </row>
    <row r="26" spans="1:11">
      <c r="A26" t="s">
        <v>66</v>
      </c>
      <c r="B26" t="s">
        <v>902</v>
      </c>
      <c r="C26" s="23">
        <v>4.4468201452336276</v>
      </c>
      <c r="D26" s="23">
        <f>AVERAGE(C26:C29)</f>
        <v>4.118418218591974</v>
      </c>
      <c r="E26" s="23">
        <f>_xlfn.STDEV.P(C26:C29)</f>
        <v>0.19744816276506549</v>
      </c>
      <c r="F26" s="23">
        <v>4.1929999999999996</v>
      </c>
      <c r="G26" s="23">
        <f>AVERAGE(F26:F27)</f>
        <v>4.2445000000000004</v>
      </c>
      <c r="H26" s="23">
        <f>_xlfn.STDEV.P(F26:F27)</f>
        <v>5.1500000000000323E-2</v>
      </c>
    </row>
    <row r="27" spans="1:11">
      <c r="C27" s="23">
        <v>4.0873383404676895</v>
      </c>
      <c r="F27" s="23">
        <v>4.2960000000000003</v>
      </c>
    </row>
    <row r="28" spans="1:11">
      <c r="C28" s="23">
        <v>4.0080267867256003</v>
      </c>
      <c r="F28" s="23"/>
    </row>
    <row r="29" spans="1:11">
      <c r="C29" s="23">
        <v>3.9314876019409808</v>
      </c>
      <c r="F29" s="23"/>
    </row>
    <row r="30" spans="1:11">
      <c r="A30" t="s">
        <v>1071</v>
      </c>
      <c r="B30" t="s">
        <v>902</v>
      </c>
      <c r="C30" s="23">
        <v>4.6961260892046566</v>
      </c>
      <c r="D30" s="23">
        <f>AVERAGE(C30:C33)</f>
        <v>4.3535792697920082</v>
      </c>
      <c r="E30" s="23">
        <f>_xlfn.STDEV.P(C30:C33)</f>
        <v>0.2388935384155223</v>
      </c>
      <c r="F30" s="23">
        <v>4.5469999999999997</v>
      </c>
      <c r="G30" s="23">
        <f>AVERAGE(F30:F31)</f>
        <v>4.5869999999999997</v>
      </c>
      <c r="H30" s="23">
        <f>_xlfn.STDEV.P(F30:F31)</f>
        <v>4.0000000000000036E-2</v>
      </c>
    </row>
    <row r="31" spans="1:11">
      <c r="C31" s="23">
        <v>4.4163736278757293</v>
      </c>
      <c r="F31" s="23">
        <v>4.6269999999999998</v>
      </c>
    </row>
    <row r="32" spans="1:11">
      <c r="C32" s="23">
        <v>4.0394450080314588</v>
      </c>
      <c r="F32" s="23"/>
    </row>
    <row r="33" spans="1:8">
      <c r="C33" s="23">
        <v>4.262372354056188</v>
      </c>
      <c r="F33" s="23"/>
    </row>
    <row r="34" spans="1:8">
      <c r="A34" t="s">
        <v>78</v>
      </c>
      <c r="B34" t="s">
        <v>75</v>
      </c>
      <c r="C34" s="23">
        <v>4.2001202616041224</v>
      </c>
      <c r="D34" s="23">
        <f>AVERAGE(C34:C37)</f>
        <v>4.2539211078137162</v>
      </c>
      <c r="E34" s="23">
        <f>_xlfn.STDEV.P(C34:C37)</f>
        <v>0.18116217207850829</v>
      </c>
      <c r="F34" s="23">
        <v>5.0519999999999996</v>
      </c>
      <c r="G34" s="23">
        <f>AVERAGE(F34:F35)</f>
        <v>4.9740000000000002</v>
      </c>
      <c r="H34" s="23">
        <f>_xlfn.STDEV.P(F34:F35)</f>
        <v>7.7999999999999847E-2</v>
      </c>
    </row>
    <row r="35" spans="1:8">
      <c r="C35" s="23">
        <v>4.3971681854893667</v>
      </c>
      <c r="F35" s="23">
        <v>4.8959999999999999</v>
      </c>
    </row>
    <row r="36" spans="1:8">
      <c r="C36" s="23">
        <v>3.9813116608850776</v>
      </c>
      <c r="F36" s="23"/>
    </row>
    <row r="37" spans="1:8">
      <c r="C37" s="23">
        <v>4.4370843232762969</v>
      </c>
      <c r="F37" s="23"/>
    </row>
    <row r="38" spans="1:8">
      <c r="A38" t="s">
        <v>79</v>
      </c>
      <c r="B38" t="s">
        <v>75</v>
      </c>
      <c r="C38" s="23">
        <v>3.8376847854037592</v>
      </c>
      <c r="D38" s="23">
        <f>AVERAGE(C38:C41)</f>
        <v>3.8911078918692867</v>
      </c>
      <c r="E38" s="23">
        <f>_xlfn.STDEV.P(C38:C41)</f>
        <v>6.0647533540290968E-2</v>
      </c>
      <c r="F38" s="23">
        <v>5.2649999999999997</v>
      </c>
      <c r="G38" s="23">
        <f>AVERAGE(F38:F41)</f>
        <v>5.1865000000000006</v>
      </c>
      <c r="H38" s="23">
        <f>_xlfn.STDEV.P(F38:F41)</f>
        <v>5.2371270750288142E-2</v>
      </c>
    </row>
    <row r="39" spans="1:8">
      <c r="C39" s="23">
        <v>3.9283096261129149</v>
      </c>
      <c r="F39" s="23">
        <v>5.157</v>
      </c>
    </row>
    <row r="40" spans="1:8">
      <c r="C40" s="23">
        <v>3.827305680998744</v>
      </c>
      <c r="F40" s="23">
        <v>5.1989999999999998</v>
      </c>
    </row>
    <row r="41" spans="1:8">
      <c r="C41" s="23">
        <v>3.9711314749617292</v>
      </c>
      <c r="F41" s="23">
        <v>5.125</v>
      </c>
    </row>
  </sheetData>
  <mergeCells count="1">
    <mergeCell ref="A1:J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60364B6545C04A9BCF7F347668EFF0" ma:contentTypeVersion="8" ma:contentTypeDescription="Create a new document." ma:contentTypeScope="" ma:versionID="ce3017233d4771a9304f0a590e22f655">
  <xsd:schema xmlns:xsd="http://www.w3.org/2001/XMLSchema" xmlns:xs="http://www.w3.org/2001/XMLSchema" xmlns:p="http://schemas.microsoft.com/office/2006/metadata/properties" xmlns:ns3="204577fc-d88d-4f19-a48e-90a4513de6ad" targetNamespace="http://schemas.microsoft.com/office/2006/metadata/properties" ma:root="true" ma:fieldsID="48684b4281cc5ad2f804c6d13dcb06a5" ns3:_="">
    <xsd:import namespace="204577fc-d88d-4f19-a48e-90a4513de6a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4577fc-d88d-4f19-a48e-90a4513de6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435417-EA47-41E3-9026-A4EEEA2A7EC3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204577fc-d88d-4f19-a48e-90a4513de6ad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3B02496-FE81-483B-A0A8-6A3FBF5785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B721578-CF41-418F-9D08-4C559132D0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4577fc-d88d-4f19-a48e-90a4513de6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13</vt:i4>
      </vt:variant>
    </vt:vector>
  </HeadingPairs>
  <TitlesOfParts>
    <vt:vector size="13" baseType="lpstr">
      <vt:lpstr>Chapter 1</vt:lpstr>
      <vt:lpstr>Chapter 2_T1 </vt:lpstr>
      <vt:lpstr>Chapter 2_T2</vt:lpstr>
      <vt:lpstr>Chapter 2_T3</vt:lpstr>
      <vt:lpstr>Chapter 2_T4</vt:lpstr>
      <vt:lpstr>Chapter 3_T1</vt:lpstr>
      <vt:lpstr>Chapter 3_T2</vt:lpstr>
      <vt:lpstr>Chapter 3_T3</vt:lpstr>
      <vt:lpstr>Chapter 3_T4</vt:lpstr>
      <vt:lpstr>Chapter 3_T5</vt:lpstr>
      <vt:lpstr>Chapter 3_T6</vt:lpstr>
      <vt:lpstr>Chapter 4_T1</vt:lpstr>
      <vt:lpstr>Chapter 4_T2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Bar Rasmussen</dc:creator>
  <cp:lastModifiedBy>Maja Bar Rasmussen</cp:lastModifiedBy>
  <dcterms:created xsi:type="dcterms:W3CDTF">2019-02-25T12:37:06Z</dcterms:created>
  <dcterms:modified xsi:type="dcterms:W3CDTF">2021-01-18T15:57:45Z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0x0101002660364B6545C04A9BCF7F347668EFF0</vt:lpwstr>
  </property>
</Properties>
</file>